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24675" windowHeight="12495"/>
  </bookViews>
  <sheets>
    <sheet name="INGREDIENTS" sheetId="2" r:id="rId1"/>
    <sheet name="BASES ROUGES" sheetId="3" r:id="rId2"/>
    <sheet name="BASES BLANCHES" sheetId="4" r:id="rId3"/>
    <sheet name="INGREDIENTS VIERGE" sheetId="7" r:id="rId4"/>
  </sheets>
  <calcPr calcId="145621"/>
</workbook>
</file>

<file path=xl/calcChain.xml><?xml version="1.0" encoding="utf-8"?>
<calcChain xmlns="http://schemas.openxmlformats.org/spreadsheetml/2006/main">
  <c r="Q13" i="4" l="1"/>
  <c r="Q12" i="4"/>
  <c r="Q11" i="4"/>
  <c r="Q10" i="4"/>
  <c r="Q9" i="4"/>
  <c r="Q8" i="4"/>
  <c r="Q7" i="4"/>
  <c r="Q6" i="4"/>
  <c r="P13" i="4"/>
  <c r="P12" i="4"/>
  <c r="P11" i="4"/>
  <c r="P10" i="4"/>
  <c r="P9" i="4"/>
  <c r="P8" i="4"/>
  <c r="P7" i="4"/>
  <c r="P6" i="4"/>
  <c r="J103" i="3" l="1"/>
  <c r="J93" i="3"/>
  <c r="J83" i="3"/>
  <c r="J73" i="3"/>
  <c r="J63" i="3"/>
  <c r="J53" i="3"/>
  <c r="J43" i="3"/>
  <c r="J33" i="3"/>
  <c r="J2" i="3"/>
  <c r="J12" i="3"/>
  <c r="J32" i="4"/>
  <c r="J37" i="4" s="1"/>
  <c r="J78" i="4"/>
  <c r="J77" i="4"/>
  <c r="J68" i="4"/>
  <c r="J67" i="4"/>
  <c r="J58" i="4"/>
  <c r="J57" i="4"/>
  <c r="J48" i="4"/>
  <c r="J47" i="4"/>
  <c r="J28" i="4"/>
  <c r="J27" i="4"/>
  <c r="J18" i="4"/>
  <c r="J17" i="4"/>
  <c r="N13" i="4" l="1"/>
  <c r="N12" i="4"/>
  <c r="N11" i="4"/>
  <c r="N10" i="4"/>
  <c r="N9" i="4"/>
  <c r="N8" i="4"/>
  <c r="N7" i="4"/>
  <c r="N6" i="4"/>
  <c r="O16" i="3"/>
  <c r="O15" i="3"/>
  <c r="O14" i="3"/>
  <c r="O13" i="3"/>
  <c r="O12" i="3"/>
  <c r="O11" i="3"/>
  <c r="O10" i="3"/>
  <c r="O9" i="3"/>
  <c r="O8" i="3"/>
  <c r="O7" i="3"/>
  <c r="O6" i="3"/>
  <c r="E67" i="3" l="1"/>
  <c r="F67" i="3" s="1"/>
  <c r="E68" i="3"/>
  <c r="F68" i="3" s="1"/>
  <c r="E66" i="3"/>
  <c r="F66" i="3" s="1"/>
  <c r="E58" i="3"/>
  <c r="F58" i="3" s="1"/>
  <c r="E57" i="3"/>
  <c r="F57" i="3" s="1"/>
  <c r="E56" i="3"/>
  <c r="F56" i="3" s="1"/>
  <c r="E55" i="3"/>
  <c r="F55" i="3" s="1"/>
  <c r="E106" i="3"/>
  <c r="F106" i="3" s="1"/>
  <c r="E97" i="3"/>
  <c r="F97" i="3" s="1"/>
  <c r="E98" i="3"/>
  <c r="F98" i="3" s="1"/>
  <c r="E95" i="3"/>
  <c r="F95" i="3" s="1"/>
  <c r="E96" i="3"/>
  <c r="F96" i="3" s="1"/>
  <c r="N8" i="2"/>
  <c r="N7" i="2"/>
  <c r="N5" i="2"/>
  <c r="E87" i="3"/>
  <c r="F87" i="3" s="1"/>
  <c r="E48" i="3"/>
  <c r="F48" i="3" s="1"/>
  <c r="E46" i="3"/>
  <c r="F46" i="3" s="1"/>
  <c r="E47" i="3"/>
  <c r="F47" i="3" s="1"/>
  <c r="E37" i="3"/>
  <c r="F37" i="3" s="1"/>
  <c r="E35" i="3"/>
  <c r="F35" i="3" s="1"/>
  <c r="E89" i="3"/>
  <c r="F89" i="3" s="1"/>
  <c r="E86" i="3"/>
  <c r="F86" i="3" s="1"/>
  <c r="E88" i="3"/>
  <c r="F88" i="3" s="1"/>
  <c r="E85" i="3"/>
  <c r="F85" i="3" s="1"/>
  <c r="E78" i="3"/>
  <c r="F78" i="3" s="1"/>
  <c r="E77" i="3"/>
  <c r="F77" i="3" s="1"/>
  <c r="E76" i="3"/>
  <c r="F76" i="3" s="1"/>
  <c r="E75" i="3"/>
  <c r="F75" i="3" s="1"/>
  <c r="E84" i="3"/>
  <c r="F84" i="3" s="1"/>
  <c r="E74" i="3"/>
  <c r="F74" i="3" s="1"/>
  <c r="E64" i="3"/>
  <c r="F64" i="3" s="1"/>
  <c r="E4" i="3"/>
  <c r="E5" i="3"/>
  <c r="E27" i="3"/>
  <c r="F27" i="3" s="1"/>
  <c r="E28" i="3"/>
  <c r="F28" i="3" s="1"/>
  <c r="E25" i="3"/>
  <c r="F25" i="3" s="1"/>
  <c r="E65" i="3"/>
  <c r="F65" i="3" s="1"/>
  <c r="E105" i="3"/>
  <c r="F105" i="3" s="1"/>
  <c r="E36" i="3"/>
  <c r="F36" i="3" s="1"/>
  <c r="E26" i="3"/>
  <c r="F26" i="3" s="1"/>
  <c r="N10" i="2" l="1"/>
  <c r="N11" i="2" s="1"/>
  <c r="E45" i="3"/>
  <c r="F45" i="3" s="1"/>
  <c r="E53" i="3"/>
  <c r="F53" i="3" s="1"/>
  <c r="E103" i="3"/>
  <c r="F103" i="3" s="1"/>
  <c r="E93" i="3"/>
  <c r="F93" i="3" s="1"/>
  <c r="E43" i="3"/>
  <c r="F43" i="3" s="1"/>
  <c r="E63" i="3"/>
  <c r="F63" i="3" s="1"/>
  <c r="J62" i="3" s="1"/>
  <c r="E73" i="3"/>
  <c r="F73" i="3" s="1"/>
  <c r="J72" i="3" s="1"/>
  <c r="E83" i="3"/>
  <c r="F83" i="3" s="1"/>
  <c r="E33" i="3"/>
  <c r="F33" i="3" s="1"/>
  <c r="E23" i="3"/>
  <c r="F23" i="3" s="1"/>
  <c r="E14" i="3"/>
  <c r="F14" i="3" s="1"/>
  <c r="E15" i="3"/>
  <c r="F15" i="3" s="1"/>
  <c r="E12" i="3"/>
  <c r="F12" i="3" s="1"/>
  <c r="F5" i="3"/>
  <c r="F4" i="3"/>
  <c r="E2" i="3"/>
  <c r="F2" i="3" s="1"/>
  <c r="E3" i="3"/>
  <c r="F3" i="3" s="1"/>
  <c r="E13" i="3"/>
  <c r="F13" i="3" s="1"/>
  <c r="E24" i="3"/>
  <c r="F24" i="3" s="1"/>
  <c r="E34" i="3"/>
  <c r="F34" i="3" s="1"/>
  <c r="E54" i="3"/>
  <c r="F54" i="3" s="1"/>
  <c r="E104" i="3"/>
  <c r="F104" i="3" s="1"/>
  <c r="E94" i="3"/>
  <c r="F94" i="3" s="1"/>
  <c r="E44" i="3"/>
  <c r="F44" i="3" s="1"/>
  <c r="E77" i="4"/>
  <c r="F77" i="4" s="1"/>
  <c r="E78" i="4"/>
  <c r="F78" i="4"/>
  <c r="E75" i="4"/>
  <c r="F75" i="4" s="1"/>
  <c r="E76" i="4"/>
  <c r="F76" i="4" s="1"/>
  <c r="E74" i="4"/>
  <c r="F74" i="4" s="1"/>
  <c r="E73" i="4"/>
  <c r="F73" i="4" s="1"/>
  <c r="E66" i="4"/>
  <c r="F66" i="4" s="1"/>
  <c r="E65" i="4"/>
  <c r="E64" i="4"/>
  <c r="F64" i="4" s="1"/>
  <c r="E63" i="4"/>
  <c r="F63" i="4" s="1"/>
  <c r="E62" i="4"/>
  <c r="F62" i="4" s="1"/>
  <c r="F56" i="4"/>
  <c r="F55" i="4"/>
  <c r="E58" i="4"/>
  <c r="F58" i="4" s="1"/>
  <c r="E53" i="4"/>
  <c r="F53" i="4" s="1"/>
  <c r="E52" i="4"/>
  <c r="F52" i="4" s="1"/>
  <c r="F37" i="4"/>
  <c r="E35" i="4"/>
  <c r="F35" i="4" s="1"/>
  <c r="E37" i="4"/>
  <c r="E36" i="4"/>
  <c r="F36" i="4" s="1"/>
  <c r="F34" i="4"/>
  <c r="E34" i="4"/>
  <c r="E33" i="4"/>
  <c r="F33" i="4" s="1"/>
  <c r="F32" i="4"/>
  <c r="E32" i="4"/>
  <c r="F45" i="4"/>
  <c r="E44" i="4"/>
  <c r="F44" i="4" s="1"/>
  <c r="E43" i="4"/>
  <c r="F43" i="4" s="1"/>
  <c r="E42" i="4"/>
  <c r="F42" i="4" s="1"/>
  <c r="F24" i="4"/>
  <c r="E26" i="4"/>
  <c r="F26" i="4" s="1"/>
  <c r="E25" i="4"/>
  <c r="F25" i="4" s="1"/>
  <c r="E24" i="4"/>
  <c r="F23" i="4"/>
  <c r="E23" i="4"/>
  <c r="E22" i="4"/>
  <c r="F22" i="4" s="1"/>
  <c r="J22" i="4" l="1"/>
  <c r="J42" i="4"/>
  <c r="J72" i="4"/>
  <c r="J62" i="4"/>
  <c r="J23" i="3"/>
  <c r="J12" i="4"/>
  <c r="J52" i="4"/>
  <c r="J2" i="4"/>
  <c r="J68" i="3"/>
  <c r="J52" i="3"/>
  <c r="J92" i="3"/>
  <c r="J98" i="3" s="1"/>
  <c r="J102" i="3"/>
  <c r="J32" i="3"/>
  <c r="J38" i="3" s="1"/>
  <c r="J22" i="3"/>
  <c r="J28" i="3" s="1"/>
  <c r="J82" i="3"/>
  <c r="J88" i="3" s="1"/>
  <c r="J42" i="3"/>
  <c r="J48" i="3" s="1"/>
  <c r="J41" i="4"/>
  <c r="J11" i="3"/>
  <c r="J1" i="3"/>
  <c r="J7" i="3" s="1"/>
  <c r="J71" i="4"/>
  <c r="J61" i="4"/>
  <c r="J51" i="4"/>
  <c r="J21" i="4"/>
  <c r="J31" i="4"/>
  <c r="E13" i="4"/>
  <c r="F13" i="4" s="1"/>
  <c r="F12" i="4"/>
  <c r="F6" i="4"/>
  <c r="F5" i="4"/>
  <c r="E15" i="4"/>
  <c r="F15" i="4" s="1"/>
  <c r="E16" i="4"/>
  <c r="F16" i="4" s="1"/>
  <c r="E17" i="4"/>
  <c r="F17" i="4" s="1"/>
  <c r="E18" i="4"/>
  <c r="F18" i="4" s="1"/>
  <c r="E14" i="4"/>
  <c r="F14" i="4" s="1"/>
  <c r="E12" i="4"/>
  <c r="E3" i="4"/>
  <c r="F3" i="4" s="1"/>
  <c r="F4" i="4"/>
  <c r="E5" i="4"/>
  <c r="E6" i="4"/>
  <c r="E7" i="4"/>
  <c r="F7" i="4" s="1"/>
  <c r="E8" i="4"/>
  <c r="F8" i="4" s="1"/>
  <c r="E2" i="4"/>
  <c r="F2" i="4" s="1"/>
  <c r="J108" i="3" l="1"/>
  <c r="J74" i="3"/>
  <c r="J78" i="3"/>
  <c r="J17" i="3"/>
  <c r="J58" i="3"/>
  <c r="J13" i="3"/>
  <c r="R7" i="3" s="1"/>
  <c r="J54" i="3"/>
  <c r="J56" i="3" s="1"/>
  <c r="J104" i="3"/>
  <c r="J106" i="3" s="1"/>
  <c r="J109" i="3" s="1"/>
  <c r="J94" i="3"/>
  <c r="J96" i="3" s="1"/>
  <c r="J11" i="4"/>
  <c r="J1" i="4"/>
  <c r="J7" i="4" s="1"/>
  <c r="J97" i="3" l="1"/>
  <c r="P15" i="3" s="1"/>
  <c r="J99" i="3"/>
  <c r="Q11" i="3"/>
  <c r="J59" i="3"/>
  <c r="R11" i="3"/>
  <c r="R15" i="3"/>
  <c r="R16" i="3"/>
  <c r="J107" i="3"/>
  <c r="P16" i="3" s="1"/>
  <c r="J76" i="3"/>
  <c r="R13" i="3"/>
  <c r="J110" i="3"/>
  <c r="Q15" i="3"/>
  <c r="J100" i="3"/>
  <c r="J57" i="3"/>
  <c r="P11" i="3" s="1"/>
  <c r="Q16" i="3"/>
  <c r="J60" i="3"/>
  <c r="J84" i="3"/>
  <c r="J64" i="3"/>
  <c r="R12" i="3" s="1"/>
  <c r="J3" i="3"/>
  <c r="J13" i="4"/>
  <c r="J15" i="4" s="1"/>
  <c r="Q13" i="3" l="1"/>
  <c r="J79" i="3"/>
  <c r="J86" i="3"/>
  <c r="R14" i="3"/>
  <c r="J5" i="3"/>
  <c r="R6" i="3"/>
  <c r="J77" i="3"/>
  <c r="P13" i="3" s="1"/>
  <c r="J80" i="3"/>
  <c r="J66" i="3"/>
  <c r="J3" i="4"/>
  <c r="J5" i="4" s="1"/>
  <c r="J53" i="4"/>
  <c r="J55" i="4" s="1"/>
  <c r="J34" i="3"/>
  <c r="J73" i="4"/>
  <c r="J75" i="4" s="1"/>
  <c r="J15" i="3"/>
  <c r="J23" i="4"/>
  <c r="J25" i="4" s="1"/>
  <c r="J63" i="4"/>
  <c r="J65" i="4" s="1"/>
  <c r="J33" i="4"/>
  <c r="J35" i="4" s="1"/>
  <c r="J38" i="4" s="1"/>
  <c r="J24" i="3"/>
  <c r="J43" i="4"/>
  <c r="J44" i="3"/>
  <c r="J16" i="4"/>
  <c r="O7" i="4" s="1"/>
  <c r="J8" i="4" l="1"/>
  <c r="J9" i="4" s="1"/>
  <c r="Q6" i="3"/>
  <c r="J8" i="3"/>
  <c r="J9" i="3" s="1"/>
  <c r="J89" i="3"/>
  <c r="J90" i="3" s="1"/>
  <c r="Q7" i="3"/>
  <c r="J18" i="3"/>
  <c r="J19" i="3" s="1"/>
  <c r="Q12" i="3"/>
  <c r="J69" i="3"/>
  <c r="J70" i="3" s="1"/>
  <c r="J6" i="4"/>
  <c r="O6" i="4" s="1"/>
  <c r="J87" i="3"/>
  <c r="P14" i="3" s="1"/>
  <c r="J45" i="4"/>
  <c r="J49" i="4" s="1"/>
  <c r="Q2" i="4"/>
  <c r="T1" i="3"/>
  <c r="J26" i="3"/>
  <c r="R8" i="3"/>
  <c r="J6" i="3"/>
  <c r="P6" i="3" s="1"/>
  <c r="J46" i="3"/>
  <c r="R10" i="3"/>
  <c r="Q14" i="3"/>
  <c r="J36" i="3"/>
  <c r="R9" i="3"/>
  <c r="J67" i="3"/>
  <c r="P12" i="3" s="1"/>
  <c r="J36" i="4"/>
  <c r="O9" i="4" s="1"/>
  <c r="J39" i="4"/>
  <c r="J79" i="4"/>
  <c r="J76" i="4"/>
  <c r="O13" i="4" s="1"/>
  <c r="J66" i="4"/>
  <c r="O12" i="4" s="1"/>
  <c r="J69" i="4"/>
  <c r="J19" i="4"/>
  <c r="J29" i="4"/>
  <c r="J26" i="4"/>
  <c r="O8" i="4" s="1"/>
  <c r="J56" i="4"/>
  <c r="O11" i="4" s="1"/>
  <c r="J59" i="4"/>
  <c r="J16" i="3"/>
  <c r="P7" i="3" s="1"/>
  <c r="Q10" i="3" l="1"/>
  <c r="J49" i="3"/>
  <c r="Q8" i="3"/>
  <c r="J29" i="3"/>
  <c r="J30" i="3" s="1"/>
  <c r="Q9" i="3"/>
  <c r="J39" i="3"/>
  <c r="Q1" i="4"/>
  <c r="J46" i="4"/>
  <c r="O10" i="4" s="1"/>
  <c r="J40" i="3"/>
  <c r="J47" i="3"/>
  <c r="P10" i="3" s="1"/>
  <c r="J50" i="3"/>
  <c r="N2" i="3"/>
  <c r="X2" i="3" s="1"/>
  <c r="J27" i="3"/>
  <c r="P8" i="3" s="1"/>
  <c r="J37" i="3"/>
  <c r="P9" i="3" s="1"/>
  <c r="U2" i="3" l="1"/>
</calcChain>
</file>

<file path=xl/sharedStrings.xml><?xml version="1.0" encoding="utf-8"?>
<sst xmlns="http://schemas.openxmlformats.org/spreadsheetml/2006/main" count="549" uniqueCount="134">
  <si>
    <t>PRODUIT</t>
  </si>
  <si>
    <t>UNITE</t>
  </si>
  <si>
    <t>DATE</t>
  </si>
  <si>
    <t>Farine</t>
  </si>
  <si>
    <t>Mozzarella</t>
  </si>
  <si>
    <t>TYPE</t>
  </si>
  <si>
    <t>Paremesan</t>
  </si>
  <si>
    <t>Chèvre</t>
  </si>
  <si>
    <t>Roquefort</t>
  </si>
  <si>
    <t>Emmental</t>
  </si>
  <si>
    <t>Bases</t>
  </si>
  <si>
    <t>Fromages</t>
  </si>
  <si>
    <t>Sec</t>
  </si>
  <si>
    <t>Bœuf</t>
  </si>
  <si>
    <t>Poulet</t>
  </si>
  <si>
    <t>Tomate</t>
  </si>
  <si>
    <t>Tomates</t>
  </si>
  <si>
    <t>Poivrons</t>
  </si>
  <si>
    <t>Champignon Paris</t>
  </si>
  <si>
    <t>Echalottes</t>
  </si>
  <si>
    <t>Ail</t>
  </si>
  <si>
    <t>Fruits</t>
  </si>
  <si>
    <t>Olives Verte</t>
  </si>
  <si>
    <t>Ananas</t>
  </si>
  <si>
    <t>Roquette</t>
  </si>
  <si>
    <t>Cèpes</t>
  </si>
  <si>
    <t>Légumes</t>
  </si>
  <si>
    <t>Olives Noires</t>
  </si>
  <si>
    <t>Oignons Rouges</t>
  </si>
  <si>
    <t>Chorizo</t>
  </si>
  <si>
    <t>Epices</t>
  </si>
  <si>
    <t>Piments</t>
  </si>
  <si>
    <t>Basilic</t>
  </si>
  <si>
    <t>Origan</t>
  </si>
  <si>
    <t>Crème</t>
  </si>
  <si>
    <t>Curry</t>
  </si>
  <si>
    <t>Miel</t>
  </si>
  <si>
    <t>Oignons Blanc</t>
  </si>
  <si>
    <t>Coulis de Tomate</t>
  </si>
  <si>
    <t>Crème Fraiche</t>
  </si>
  <si>
    <t>Olives Noir</t>
  </si>
  <si>
    <t>Huile d'Olive</t>
  </si>
  <si>
    <t>Anchois</t>
  </si>
  <si>
    <t>GARNITURES</t>
  </si>
  <si>
    <t>DESIGNATION</t>
  </si>
  <si>
    <t>Qt gr</t>
  </si>
  <si>
    <t>Canard magret</t>
  </si>
  <si>
    <t>Kg</t>
  </si>
  <si>
    <t>Ciboulette</t>
  </si>
  <si>
    <t>Citron Jaune</t>
  </si>
  <si>
    <t>Sel</t>
  </si>
  <si>
    <t>Poivre</t>
  </si>
  <si>
    <t>Ras el hanout</t>
  </si>
  <si>
    <t>PRIX € HT</t>
  </si>
  <si>
    <t>Levure</t>
  </si>
  <si>
    <t>Viande          &amp;                       poissons</t>
  </si>
  <si>
    <t>COUT DE REVIENT €</t>
  </si>
  <si>
    <t>% DE MARGE BRUTE</t>
  </si>
  <si>
    <t>BENEFICES BRUTS</t>
  </si>
  <si>
    <t>Andouillettes</t>
  </si>
  <si>
    <t>RECETTES 1</t>
  </si>
  <si>
    <t>FARINE</t>
  </si>
  <si>
    <t xml:space="preserve">EAU </t>
  </si>
  <si>
    <t>Levure fraiche</t>
  </si>
  <si>
    <t>Huile d'olives</t>
  </si>
  <si>
    <t xml:space="preserve">Sel </t>
  </si>
  <si>
    <t>Prix de revient</t>
  </si>
  <si>
    <t>MARQUE</t>
  </si>
  <si>
    <t>CONDITIONNER</t>
  </si>
  <si>
    <t>Courgette</t>
  </si>
  <si>
    <t>Saumon Darnes</t>
  </si>
  <si>
    <t>Saumon Fumé</t>
  </si>
  <si>
    <t>Kilos</t>
  </si>
  <si>
    <t>Cury</t>
  </si>
  <si>
    <t>PRIX DE VENTE TTC à 5,5%</t>
  </si>
  <si>
    <t>TVA déductible</t>
  </si>
  <si>
    <t>TVA</t>
  </si>
  <si>
    <t>TVA Collectée</t>
  </si>
  <si>
    <t>TVA Reverssée</t>
  </si>
  <si>
    <t>Mozzarella cossette</t>
  </si>
  <si>
    <t>Mozzarella  bloc</t>
  </si>
  <si>
    <t>Jambon blanc</t>
  </si>
  <si>
    <t>St Nectaire</t>
  </si>
  <si>
    <t>Poivrons rouge</t>
  </si>
  <si>
    <t>Poivrons vert</t>
  </si>
  <si>
    <t>Oignons Jaunes</t>
  </si>
  <si>
    <t>Ail Viloet</t>
  </si>
  <si>
    <t>Saumon Filet</t>
  </si>
  <si>
    <t>Viande                                 poissons</t>
  </si>
  <si>
    <t>Pate</t>
  </si>
  <si>
    <t>Produit Brut</t>
  </si>
  <si>
    <t>Gr</t>
  </si>
  <si>
    <t>Unité</t>
  </si>
  <si>
    <t>Paton pizza</t>
  </si>
  <si>
    <t>Moutarde de dijon</t>
  </si>
  <si>
    <t>Huile D'olive</t>
  </si>
  <si>
    <t>L</t>
  </si>
  <si>
    <t>TOTAL PRIX DE REVIENT</t>
  </si>
  <si>
    <r>
      <t>TOTAL REVIENT</t>
    </r>
    <r>
      <rPr>
        <b/>
        <sz val="11"/>
        <color theme="1"/>
        <rFont val="Calibri"/>
        <family val="2"/>
        <scheme val="minor"/>
      </rPr>
      <t xml:space="preserve"> GARNITURES</t>
    </r>
    <r>
      <rPr>
        <sz val="11"/>
        <color theme="1"/>
        <rFont val="Calibri"/>
        <family val="2"/>
        <scheme val="minor"/>
      </rPr>
      <t xml:space="preserve"> HT à 5,5%</t>
    </r>
  </si>
  <si>
    <r>
      <t>TOTAL REVIENT</t>
    </r>
    <r>
      <rPr>
        <b/>
        <sz val="11"/>
        <color theme="1"/>
        <rFont val="Calibri"/>
        <family val="2"/>
        <scheme val="minor"/>
      </rPr>
      <t xml:space="preserve"> PATON</t>
    </r>
    <r>
      <rPr>
        <sz val="11"/>
        <color theme="1"/>
        <rFont val="Calibri"/>
        <family val="2"/>
        <scheme val="minor"/>
      </rPr>
      <t xml:space="preserve"> 190 GR HT à 5,5%</t>
    </r>
  </si>
  <si>
    <t>Persil frais</t>
  </si>
  <si>
    <t>Prix moyen des Pizzas Blanches</t>
  </si>
  <si>
    <t>Jambon Blanc</t>
  </si>
  <si>
    <t>Total 3 patons</t>
  </si>
  <si>
    <t>TOTAL 1 PATON</t>
  </si>
  <si>
    <t>Champignons de Paris</t>
  </si>
  <si>
    <t>Tomates Cœur de B</t>
  </si>
  <si>
    <t>Jambon Serano</t>
  </si>
  <si>
    <t>Piments Rouges</t>
  </si>
  <si>
    <t>Prix moyen des Pizzas Rouges</t>
  </si>
  <si>
    <t>PIZZA</t>
  </si>
  <si>
    <t>Marges B</t>
  </si>
  <si>
    <t>Bénéfices b</t>
  </si>
  <si>
    <t>Prix de vente</t>
  </si>
  <si>
    <t>Prix de revient moyen bases rouges</t>
  </si>
  <si>
    <t>Ø31</t>
  </si>
  <si>
    <t>TVA Reversée Moyen</t>
  </si>
  <si>
    <t>Pizza sur carte</t>
  </si>
  <si>
    <t>Cout moyen des matière 1eres</t>
  </si>
  <si>
    <t>Renseigner les prix au Kilo pour chaque ingredient, etablir les recettes sur les bases rouges et blanche (Garniture Tomate 70 gr etc….) après les calculs sont automatiques.</t>
  </si>
  <si>
    <t>recette 1</t>
  </si>
  <si>
    <r>
      <t>TOTAL REVIENT</t>
    </r>
    <r>
      <rPr>
        <b/>
        <sz val="11"/>
        <color theme="1"/>
        <rFont val="Calibri"/>
        <family val="2"/>
        <scheme val="minor"/>
      </rPr>
      <t xml:space="preserve"> PATON</t>
    </r>
    <r>
      <rPr>
        <sz val="11"/>
        <color theme="1"/>
        <rFont val="Calibri"/>
        <family val="2"/>
        <scheme val="minor"/>
      </rPr>
      <t xml:space="preserve">  HT à 5,5%</t>
    </r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</si>
  <si>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</si>
  <si>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</si>
  <si>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</si>
  <si>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</si>
  <si>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</si>
  <si>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</si>
  <si>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</si>
  <si>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</si>
  <si>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10</t>
  </si>
  <si>
    <t>recette 11</t>
  </si>
  <si>
    <t>Recette 1</t>
  </si>
  <si>
    <t>Recette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</si>
</sst>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dd/mm/yy;@"/>
    <numFmt numFmtId="165" formatCode="0.0%"/>
    <numFmt numFmtId="166" formatCode="_-* #,##0.0\ &quot;€&quot;_-;\-* #,##0.0\ &quot;€&quot;_-;_-* &quot;-&quot;??\ &quot;€&quot;_-;_-@_-"/>
    <numFmt numFmtId="167" formatCode="_-* #,##0.0\ &quot;€&quot;_-;\-* #,##0.0\ &quot;€&quot;_-;_-* &quot;-&quot;?\ &quot;€&quot;_-;_-@_-"/>
    <numFmt numFmtId="168" formatCode="0.000"/>
    <numFmt numFmtId="169" formatCode="_-* #,##0\ &quot;€&quot;_-;\-* #,##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1">
    <xf numFmtId="0" fontId="0" fillId="0" borderId="0" xfId="0"/>
    <xf numFmtId="9" fontId="0" fillId="0" borderId="0" xfId="2" applyFont="1"/>
    <xf numFmtId="44" fontId="0" fillId="0" borderId="0" xfId="0" applyNumberFormat="1"/>
    <xf numFmtId="4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6" xfId="0" applyBorder="1"/>
    <xf numFmtId="0" fontId="0" fillId="0" borderId="0" xfId="0"/>
    <xf numFmtId="0" fontId="0" fillId="0" borderId="1" xfId="0" applyBorder="1" applyAlignment="1">
      <alignment horizontal="center" vertical="center"/>
    </xf>
    <xf numFmtId="44" fontId="0" fillId="0" borderId="1" xfId="1" applyFont="1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8" borderId="17" xfId="0" applyFont="1" applyFill="1" applyBorder="1"/>
    <xf numFmtId="0" fontId="6" fillId="8" borderId="17" xfId="0" applyFont="1" applyFill="1" applyBorder="1" applyAlignment="1">
      <alignment horizontal="center" vertical="center"/>
    </xf>
    <xf numFmtId="44" fontId="6" fillId="8" borderId="17" xfId="1" applyFont="1" applyFill="1" applyBorder="1" applyAlignment="1">
      <alignment horizontal="center" vertical="center"/>
    </xf>
    <xf numFmtId="164" fontId="6" fillId="8" borderId="17" xfId="0" applyNumberFormat="1" applyFont="1" applyFill="1" applyBorder="1"/>
    <xf numFmtId="0" fontId="6" fillId="8" borderId="11" xfId="0" applyFont="1" applyFill="1" applyBorder="1"/>
    <xf numFmtId="0" fontId="6" fillId="8" borderId="11" xfId="0" applyFont="1" applyFill="1" applyBorder="1" applyAlignment="1">
      <alignment horizontal="center" vertical="center"/>
    </xf>
    <xf numFmtId="44" fontId="6" fillId="8" borderId="11" xfId="1" applyFont="1" applyFill="1" applyBorder="1" applyAlignment="1">
      <alignment horizontal="center" vertical="center"/>
    </xf>
    <xf numFmtId="164" fontId="6" fillId="8" borderId="11" xfId="0" applyNumberFormat="1" applyFont="1" applyFill="1" applyBorder="1"/>
    <xf numFmtId="0" fontId="6" fillId="3" borderId="6" xfId="0" applyFont="1" applyFill="1" applyBorder="1"/>
    <xf numFmtId="0" fontId="6" fillId="3" borderId="6" xfId="0" applyFont="1" applyFill="1" applyBorder="1" applyAlignment="1">
      <alignment horizontal="center" vertical="center"/>
    </xf>
    <xf numFmtId="44" fontId="6" fillId="3" borderId="6" xfId="1" applyFont="1" applyFill="1" applyBorder="1" applyAlignment="1">
      <alignment horizontal="center" vertical="center"/>
    </xf>
    <xf numFmtId="164" fontId="6" fillId="3" borderId="6" xfId="0" applyNumberFormat="1" applyFont="1" applyFill="1" applyBorder="1"/>
    <xf numFmtId="0" fontId="6" fillId="3" borderId="10" xfId="0" applyFont="1" applyFill="1" applyBorder="1"/>
    <xf numFmtId="0" fontId="6" fillId="3" borderId="10" xfId="0" applyFont="1" applyFill="1" applyBorder="1" applyAlignment="1">
      <alignment horizontal="center" vertical="center"/>
    </xf>
    <xf numFmtId="44" fontId="6" fillId="3" borderId="10" xfId="1" applyFont="1" applyFill="1" applyBorder="1" applyAlignment="1">
      <alignment horizontal="center" vertical="center"/>
    </xf>
    <xf numFmtId="164" fontId="6" fillId="3" borderId="10" xfId="0" applyNumberFormat="1" applyFont="1" applyFill="1" applyBorder="1"/>
    <xf numFmtId="0" fontId="6" fillId="5" borderId="6" xfId="0" applyFont="1" applyFill="1" applyBorder="1"/>
    <xf numFmtId="0" fontId="6" fillId="5" borderId="6" xfId="0" applyFont="1" applyFill="1" applyBorder="1" applyAlignment="1">
      <alignment horizontal="center" vertical="center"/>
    </xf>
    <xf numFmtId="44" fontId="6" fillId="5" borderId="6" xfId="1" applyFont="1" applyFill="1" applyBorder="1" applyAlignment="1">
      <alignment horizontal="center" vertical="center"/>
    </xf>
    <xf numFmtId="164" fontId="6" fillId="5" borderId="6" xfId="0" applyNumberFormat="1" applyFont="1" applyFill="1" applyBorder="1"/>
    <xf numFmtId="0" fontId="6" fillId="5" borderId="1" xfId="0" applyFont="1" applyFill="1" applyBorder="1"/>
    <xf numFmtId="0" fontId="6" fillId="5" borderId="1" xfId="0" applyFont="1" applyFill="1" applyBorder="1" applyAlignment="1">
      <alignment horizontal="center" vertical="center"/>
    </xf>
    <xf numFmtId="44" fontId="6" fillId="5" borderId="1" xfId="1" applyFont="1" applyFill="1" applyBorder="1" applyAlignment="1">
      <alignment horizontal="center" vertical="center"/>
    </xf>
    <xf numFmtId="164" fontId="6" fillId="5" borderId="1" xfId="0" applyNumberFormat="1" applyFont="1" applyFill="1" applyBorder="1"/>
    <xf numFmtId="0" fontId="6" fillId="5" borderId="10" xfId="0" applyFont="1" applyFill="1" applyBorder="1"/>
    <xf numFmtId="0" fontId="6" fillId="5" borderId="10" xfId="0" applyFont="1" applyFill="1" applyBorder="1" applyAlignment="1">
      <alignment horizontal="center" vertical="center"/>
    </xf>
    <xf numFmtId="44" fontId="6" fillId="5" borderId="10" xfId="1" applyFont="1" applyFill="1" applyBorder="1" applyAlignment="1">
      <alignment horizontal="center" vertical="center"/>
    </xf>
    <xf numFmtId="164" fontId="6" fillId="5" borderId="10" xfId="0" applyNumberFormat="1" applyFont="1" applyFill="1" applyBorder="1"/>
    <xf numFmtId="0" fontId="6" fillId="6" borderId="6" xfId="0" applyFont="1" applyFill="1" applyBorder="1"/>
    <xf numFmtId="0" fontId="6" fillId="6" borderId="6" xfId="0" applyFont="1" applyFill="1" applyBorder="1" applyAlignment="1">
      <alignment horizontal="center" vertical="center"/>
    </xf>
    <xf numFmtId="44" fontId="6" fillId="6" borderId="6" xfId="1" applyFont="1" applyFill="1" applyBorder="1" applyAlignment="1">
      <alignment horizontal="center" vertical="center"/>
    </xf>
    <xf numFmtId="164" fontId="6" fillId="6" borderId="6" xfId="0" applyNumberFormat="1" applyFont="1" applyFill="1" applyBorder="1"/>
    <xf numFmtId="0" fontId="6" fillId="6" borderId="1" xfId="0" applyFont="1" applyFill="1" applyBorder="1"/>
    <xf numFmtId="0" fontId="6" fillId="6" borderId="1" xfId="0" applyFont="1" applyFill="1" applyBorder="1" applyAlignment="1">
      <alignment horizontal="center" vertical="center"/>
    </xf>
    <xf numFmtId="44" fontId="6" fillId="6" borderId="1" xfId="1" applyFont="1" applyFill="1" applyBorder="1" applyAlignment="1">
      <alignment horizontal="center" vertical="center"/>
    </xf>
    <xf numFmtId="164" fontId="6" fillId="6" borderId="1" xfId="0" applyNumberFormat="1" applyFont="1" applyFill="1" applyBorder="1"/>
    <xf numFmtId="0" fontId="6" fillId="6" borderId="2" xfId="0" applyFont="1" applyFill="1" applyBorder="1"/>
    <xf numFmtId="0" fontId="6" fillId="6" borderId="7" xfId="0" applyFont="1" applyFill="1" applyBorder="1" applyAlignment="1">
      <alignment horizontal="center" vertical="center"/>
    </xf>
    <xf numFmtId="44" fontId="6" fillId="6" borderId="2" xfId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64" fontId="6" fillId="6" borderId="2" xfId="0" applyNumberFormat="1" applyFont="1" applyFill="1" applyBorder="1"/>
    <xf numFmtId="0" fontId="6" fillId="6" borderId="10" xfId="0" applyFont="1" applyFill="1" applyBorder="1"/>
    <xf numFmtId="44" fontId="6" fillId="6" borderId="10" xfId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164" fontId="6" fillId="6" borderId="10" xfId="0" applyNumberFormat="1" applyFont="1" applyFill="1" applyBorder="1"/>
    <xf numFmtId="0" fontId="6" fillId="9" borderId="6" xfId="0" applyFont="1" applyFill="1" applyBorder="1"/>
    <xf numFmtId="0" fontId="6" fillId="9" borderId="6" xfId="0" applyFont="1" applyFill="1" applyBorder="1" applyAlignment="1">
      <alignment horizontal="center" vertical="center"/>
    </xf>
    <xf numFmtId="44" fontId="6" fillId="9" borderId="6" xfId="1" applyFont="1" applyFill="1" applyBorder="1" applyAlignment="1">
      <alignment horizontal="center" vertical="center"/>
    </xf>
    <xf numFmtId="164" fontId="6" fillId="9" borderId="6" xfId="0" applyNumberFormat="1" applyFont="1" applyFill="1" applyBorder="1"/>
    <xf numFmtId="0" fontId="6" fillId="9" borderId="1" xfId="0" applyFont="1" applyFill="1" applyBorder="1"/>
    <xf numFmtId="0" fontId="6" fillId="9" borderId="1" xfId="0" applyFont="1" applyFill="1" applyBorder="1" applyAlignment="1">
      <alignment horizontal="center" vertical="center"/>
    </xf>
    <xf numFmtId="44" fontId="6" fillId="9" borderId="1" xfId="1" applyFont="1" applyFill="1" applyBorder="1" applyAlignment="1">
      <alignment horizontal="center" vertical="center"/>
    </xf>
    <xf numFmtId="164" fontId="6" fillId="9" borderId="1" xfId="0" applyNumberFormat="1" applyFont="1" applyFill="1" applyBorder="1"/>
    <xf numFmtId="0" fontId="6" fillId="9" borderId="10" xfId="0" applyFont="1" applyFill="1" applyBorder="1"/>
    <xf numFmtId="0" fontId="6" fillId="9" borderId="10" xfId="0" applyFont="1" applyFill="1" applyBorder="1" applyAlignment="1">
      <alignment horizontal="center" vertical="center"/>
    </xf>
    <xf numFmtId="44" fontId="6" fillId="9" borderId="10" xfId="1" applyFont="1" applyFill="1" applyBorder="1" applyAlignment="1">
      <alignment horizontal="center" vertical="center"/>
    </xf>
    <xf numFmtId="164" fontId="6" fillId="9" borderId="10" xfId="0" applyNumberFormat="1" applyFont="1" applyFill="1" applyBorder="1"/>
    <xf numFmtId="0" fontId="6" fillId="7" borderId="6" xfId="0" applyFont="1" applyFill="1" applyBorder="1"/>
    <xf numFmtId="0" fontId="6" fillId="7" borderId="6" xfId="0" applyFont="1" applyFill="1" applyBorder="1" applyAlignment="1">
      <alignment horizontal="center" vertical="center"/>
    </xf>
    <xf numFmtId="44" fontId="6" fillId="7" borderId="6" xfId="1" applyFont="1" applyFill="1" applyBorder="1" applyAlignment="1">
      <alignment horizontal="center" vertical="center"/>
    </xf>
    <xf numFmtId="164" fontId="6" fillId="7" borderId="6" xfId="0" applyNumberFormat="1" applyFont="1" applyFill="1" applyBorder="1"/>
    <xf numFmtId="0" fontId="6" fillId="7" borderId="1" xfId="0" applyFont="1" applyFill="1" applyBorder="1"/>
    <xf numFmtId="0" fontId="6" fillId="7" borderId="1" xfId="0" applyFont="1" applyFill="1" applyBorder="1" applyAlignment="1">
      <alignment horizontal="center" vertical="center"/>
    </xf>
    <xf numFmtId="44" fontId="6" fillId="7" borderId="1" xfId="1" applyFont="1" applyFill="1" applyBorder="1" applyAlignment="1">
      <alignment horizontal="center" vertical="center"/>
    </xf>
    <xf numFmtId="164" fontId="6" fillId="7" borderId="1" xfId="0" applyNumberFormat="1" applyFont="1" applyFill="1" applyBorder="1"/>
    <xf numFmtId="0" fontId="6" fillId="7" borderId="10" xfId="0" applyFont="1" applyFill="1" applyBorder="1"/>
    <xf numFmtId="0" fontId="6" fillId="7" borderId="10" xfId="0" applyFont="1" applyFill="1" applyBorder="1" applyAlignment="1">
      <alignment horizontal="center" vertical="center"/>
    </xf>
    <xf numFmtId="44" fontId="6" fillId="7" borderId="10" xfId="1" applyFont="1" applyFill="1" applyBorder="1" applyAlignment="1">
      <alignment horizontal="center" vertical="center"/>
    </xf>
    <xf numFmtId="164" fontId="6" fillId="7" borderId="10" xfId="0" applyNumberFormat="1" applyFont="1" applyFill="1" applyBorder="1"/>
    <xf numFmtId="0" fontId="6" fillId="10" borderId="6" xfId="0" applyFont="1" applyFill="1" applyBorder="1"/>
    <xf numFmtId="0" fontId="6" fillId="10" borderId="6" xfId="0" applyFont="1" applyFill="1" applyBorder="1" applyAlignment="1">
      <alignment horizontal="center" vertical="center"/>
    </xf>
    <xf numFmtId="0" fontId="6" fillId="10" borderId="1" xfId="0" applyFont="1" applyFill="1" applyBorder="1"/>
    <xf numFmtId="0" fontId="6" fillId="10" borderId="1" xfId="0" applyFont="1" applyFill="1" applyBorder="1" applyAlignment="1">
      <alignment horizontal="center" vertical="center"/>
    </xf>
    <xf numFmtId="0" fontId="6" fillId="10" borderId="10" xfId="0" applyFont="1" applyFill="1" applyBorder="1"/>
    <xf numFmtId="44" fontId="0" fillId="0" borderId="0" xfId="1" applyFont="1" applyBorder="1"/>
    <xf numFmtId="0" fontId="0" fillId="0" borderId="0" xfId="0" applyFill="1" applyBorder="1" applyAlignment="1">
      <alignment horizontal="center" vertical="center"/>
    </xf>
    <xf numFmtId="44" fontId="0" fillId="4" borderId="1" xfId="1" applyFont="1" applyFill="1" applyBorder="1"/>
    <xf numFmtId="0" fontId="4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7" borderId="2" xfId="0" applyFont="1" applyFill="1" applyBorder="1"/>
    <xf numFmtId="0" fontId="6" fillId="7" borderId="2" xfId="0" applyFont="1" applyFill="1" applyBorder="1" applyAlignment="1">
      <alignment horizontal="center" vertical="center"/>
    </xf>
    <xf numFmtId="44" fontId="6" fillId="7" borderId="2" xfId="1" applyFont="1" applyFill="1" applyBorder="1" applyAlignment="1">
      <alignment horizontal="center" vertical="center"/>
    </xf>
    <xf numFmtId="164" fontId="6" fillId="7" borderId="2" xfId="0" applyNumberFormat="1" applyFont="1" applyFill="1" applyBorder="1"/>
    <xf numFmtId="0" fontId="12" fillId="0" borderId="0" xfId="0" applyFont="1"/>
    <xf numFmtId="0" fontId="0" fillId="0" borderId="0" xfId="0" applyAlignment="1">
      <alignment horizontal="center" vertical="center"/>
    </xf>
    <xf numFmtId="44" fontId="6" fillId="10" borderId="6" xfId="1" applyFont="1" applyFill="1" applyBorder="1"/>
    <xf numFmtId="44" fontId="6" fillId="10" borderId="1" xfId="1" applyFont="1" applyFill="1" applyBorder="1"/>
    <xf numFmtId="0" fontId="6" fillId="10" borderId="11" xfId="0" applyFont="1" applyFill="1" applyBorder="1"/>
    <xf numFmtId="0" fontId="6" fillId="10" borderId="11" xfId="0" applyFont="1" applyFill="1" applyBorder="1" applyAlignment="1">
      <alignment horizontal="center" vertical="center"/>
    </xf>
    <xf numFmtId="44" fontId="6" fillId="10" borderId="11" xfId="1" applyFont="1" applyFill="1" applyBorder="1"/>
    <xf numFmtId="0" fontId="6" fillId="9" borderId="2" xfId="0" applyFont="1" applyFill="1" applyBorder="1"/>
    <xf numFmtId="0" fontId="6" fillId="9" borderId="2" xfId="0" applyFont="1" applyFill="1" applyBorder="1" applyAlignment="1">
      <alignment horizontal="center" vertical="center"/>
    </xf>
    <xf numFmtId="44" fontId="6" fillId="9" borderId="2" xfId="1" applyFont="1" applyFill="1" applyBorder="1" applyAlignment="1">
      <alignment horizontal="center" vertical="center"/>
    </xf>
    <xf numFmtId="164" fontId="6" fillId="9" borderId="2" xfId="0" applyNumberFormat="1" applyFont="1" applyFill="1" applyBorder="1"/>
    <xf numFmtId="0" fontId="0" fillId="0" borderId="1" xfId="1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44" fontId="7" fillId="0" borderId="1" xfId="0" applyNumberFormat="1" applyFont="1" applyBorder="1"/>
    <xf numFmtId="0" fontId="6" fillId="5" borderId="2" xfId="0" applyFont="1" applyFill="1" applyBorder="1"/>
    <xf numFmtId="0" fontId="6" fillId="5" borderId="2" xfId="0" applyFont="1" applyFill="1" applyBorder="1" applyAlignment="1">
      <alignment horizontal="center" vertical="center"/>
    </xf>
    <xf numFmtId="44" fontId="6" fillId="5" borderId="2" xfId="1" applyFont="1" applyFill="1" applyBorder="1" applyAlignment="1">
      <alignment horizontal="center" vertical="center"/>
    </xf>
    <xf numFmtId="164" fontId="6" fillId="5" borderId="2" xfId="0" applyNumberFormat="1" applyFont="1" applyFill="1" applyBorder="1"/>
    <xf numFmtId="0" fontId="6" fillId="9" borderId="1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10" borderId="5" xfId="0" applyFont="1" applyFill="1" applyBorder="1"/>
    <xf numFmtId="44" fontId="0" fillId="14" borderId="1" xfId="0" applyNumberFormat="1" applyFill="1" applyBorder="1"/>
    <xf numFmtId="166" fontId="0" fillId="13" borderId="1" xfId="1" applyNumberFormat="1" applyFont="1" applyFill="1" applyBorder="1"/>
    <xf numFmtId="44" fontId="0" fillId="0" borderId="3" xfId="1" applyFont="1" applyBorder="1"/>
    <xf numFmtId="44" fontId="0" fillId="14" borderId="3" xfId="0" applyNumberFormat="1" applyFill="1" applyBorder="1"/>
    <xf numFmtId="166" fontId="0" fillId="13" borderId="3" xfId="1" applyNumberFormat="1" applyFont="1" applyFill="1" applyBorder="1"/>
    <xf numFmtId="44" fontId="0" fillId="4" borderId="3" xfId="1" applyFont="1" applyFill="1" applyBorder="1"/>
    <xf numFmtId="44" fontId="0" fillId="0" borderId="3" xfId="0" applyNumberFormat="1" applyBorder="1"/>
    <xf numFmtId="44" fontId="7" fillId="0" borderId="3" xfId="0" applyNumberFormat="1" applyFont="1" applyBorder="1"/>
    <xf numFmtId="0" fontId="4" fillId="0" borderId="4" xfId="0" applyFont="1" applyBorder="1" applyAlignment="1">
      <alignment horizontal="center" vertical="center"/>
    </xf>
    <xf numFmtId="44" fontId="6" fillId="6" borderId="5" xfId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9" fontId="2" fillId="0" borderId="3" xfId="2" applyFont="1" applyBorder="1"/>
    <xf numFmtId="0" fontId="0" fillId="14" borderId="3" xfId="0" applyFill="1" applyBorder="1" applyAlignment="1">
      <alignment horizontal="left"/>
    </xf>
    <xf numFmtId="0" fontId="0" fillId="0" borderId="3" xfId="1" applyNumberFormat="1" applyFont="1" applyBorder="1" applyAlignment="1">
      <alignment horizontal="left" vertical="center"/>
    </xf>
    <xf numFmtId="0" fontId="0" fillId="0" borderId="18" xfId="0" applyBorder="1"/>
    <xf numFmtId="44" fontId="0" fillId="0" borderId="5" xfId="1" applyFont="1" applyBorder="1"/>
    <xf numFmtId="166" fontId="0" fillId="13" borderId="5" xfId="1" applyNumberFormat="1" applyFont="1" applyFill="1" applyBorder="1"/>
    <xf numFmtId="9" fontId="2" fillId="0" borderId="1" xfId="2" applyFont="1" applyBorder="1"/>
    <xf numFmtId="0" fontId="0" fillId="0" borderId="0" xfId="0" applyBorder="1" applyAlignment="1">
      <alignment vertical="center" wrapText="1"/>
    </xf>
    <xf numFmtId="0" fontId="0" fillId="0" borderId="25" xfId="0" applyBorder="1"/>
    <xf numFmtId="0" fontId="0" fillId="0" borderId="9" xfId="0" applyBorder="1" applyAlignment="1">
      <alignment vertical="center" wrapText="1"/>
    </xf>
    <xf numFmtId="0" fontId="0" fillId="16" borderId="0" xfId="0" applyFill="1"/>
    <xf numFmtId="0" fontId="0" fillId="16" borderId="9" xfId="0" applyFill="1" applyBorder="1"/>
    <xf numFmtId="0" fontId="7" fillId="0" borderId="12" xfId="0" applyFont="1" applyBorder="1" applyAlignment="1">
      <alignment horizontal="left" vertical="center"/>
    </xf>
    <xf numFmtId="0" fontId="0" fillId="16" borderId="0" xfId="0" applyFill="1" applyBorder="1"/>
    <xf numFmtId="0" fontId="0" fillId="0" borderId="26" xfId="0" applyBorder="1" applyAlignment="1">
      <alignment horizontal="left"/>
    </xf>
    <xf numFmtId="0" fontId="0" fillId="16" borderId="8" xfId="0" applyFill="1" applyBorder="1"/>
    <xf numFmtId="0" fontId="0" fillId="16" borderId="21" xfId="0" applyFill="1" applyBorder="1"/>
    <xf numFmtId="0" fontId="7" fillId="0" borderId="9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0" fontId="0" fillId="16" borderId="15" xfId="0" applyFill="1" applyBorder="1"/>
    <xf numFmtId="44" fontId="0" fillId="13" borderId="3" xfId="1" applyNumberFormat="1" applyFont="1" applyFill="1" applyBorder="1"/>
    <xf numFmtId="44" fontId="0" fillId="0" borderId="9" xfId="1" applyFont="1" applyBorder="1"/>
    <xf numFmtId="168" fontId="0" fillId="0" borderId="0" xfId="0" applyNumberFormat="1"/>
    <xf numFmtId="0" fontId="14" fillId="0" borderId="24" xfId="0" applyFont="1" applyBorder="1"/>
    <xf numFmtId="44" fontId="14" fillId="0" borderId="24" xfId="0" applyNumberFormat="1" applyFont="1" applyBorder="1"/>
    <xf numFmtId="0" fontId="15" fillId="0" borderId="2" xfId="0" applyFont="1" applyBorder="1" applyAlignment="1">
      <alignment horizontal="center" vertical="center"/>
    </xf>
    <xf numFmtId="44" fontId="15" fillId="0" borderId="2" xfId="1" applyFont="1" applyBorder="1"/>
    <xf numFmtId="0" fontId="16" fillId="7" borderId="2" xfId="0" applyFont="1" applyFill="1" applyBorder="1"/>
    <xf numFmtId="0" fontId="16" fillId="7" borderId="1" xfId="0" applyFont="1" applyFill="1" applyBorder="1" applyAlignment="1">
      <alignment horizontal="center" vertical="center"/>
    </xf>
    <xf numFmtId="0" fontId="16" fillId="10" borderId="1" xfId="0" applyFont="1" applyFill="1" applyBorder="1"/>
    <xf numFmtId="0" fontId="16" fillId="10" borderId="1" xfId="0" applyFont="1" applyFill="1" applyBorder="1" applyAlignment="1">
      <alignment horizontal="center" vertical="center"/>
    </xf>
    <xf numFmtId="0" fontId="16" fillId="9" borderId="2" xfId="0" applyFont="1" applyFill="1" applyBorder="1"/>
    <xf numFmtId="0" fontId="16" fillId="9" borderId="1" xfId="0" applyFont="1" applyFill="1" applyBorder="1" applyAlignment="1">
      <alignment horizontal="center" vertical="center"/>
    </xf>
    <xf numFmtId="0" fontId="0" fillId="0" borderId="22" xfId="0" applyBorder="1"/>
    <xf numFmtId="0" fontId="4" fillId="0" borderId="3" xfId="0" applyFont="1" applyBorder="1" applyAlignment="1">
      <alignment horizontal="center" vertical="center"/>
    </xf>
    <xf numFmtId="0" fontId="0" fillId="14" borderId="4" xfId="0" applyFill="1" applyBorder="1" applyAlignment="1">
      <alignment horizontal="left"/>
    </xf>
    <xf numFmtId="0" fontId="0" fillId="16" borderId="15" xfId="0" applyFill="1" applyBorder="1" applyAlignment="1"/>
    <xf numFmtId="0" fontId="0" fillId="16" borderId="5" xfId="0" applyFill="1" applyBorder="1" applyAlignment="1"/>
    <xf numFmtId="0" fontId="0" fillId="16" borderId="8" xfId="0" applyFill="1" applyBorder="1" applyAlignment="1"/>
    <xf numFmtId="0" fontId="0" fillId="16" borderId="0" xfId="0" applyFill="1" applyBorder="1" applyAlignment="1"/>
    <xf numFmtId="0" fontId="0" fillId="16" borderId="21" xfId="0" applyFill="1" applyBorder="1" applyAlignment="1"/>
    <xf numFmtId="0" fontId="4" fillId="0" borderId="17" xfId="0" applyFont="1" applyBorder="1" applyAlignment="1">
      <alignment horizontal="center" vertical="center"/>
    </xf>
    <xf numFmtId="44" fontId="7" fillId="0" borderId="27" xfId="0" applyNumberFormat="1" applyFont="1" applyBorder="1"/>
    <xf numFmtId="44" fontId="0" fillId="0" borderId="13" xfId="1" applyFont="1" applyBorder="1"/>
    <xf numFmtId="44" fontId="0" fillId="4" borderId="3" xfId="1" applyFont="1" applyFill="1" applyBorder="1" applyAlignment="1">
      <alignment vertical="center"/>
    </xf>
    <xf numFmtId="44" fontId="7" fillId="0" borderId="12" xfId="0" applyNumberFormat="1" applyFont="1" applyBorder="1"/>
    <xf numFmtId="0" fontId="4" fillId="0" borderId="8" xfId="0" applyFont="1" applyBorder="1" applyAlignment="1">
      <alignment horizontal="center" vertical="center"/>
    </xf>
    <xf numFmtId="0" fontId="0" fillId="0" borderId="27" xfId="0" applyBorder="1"/>
    <xf numFmtId="0" fontId="0" fillId="16" borderId="29" xfId="0" applyFill="1" applyBorder="1"/>
    <xf numFmtId="0" fontId="0" fillId="16" borderId="18" xfId="0" applyFill="1" applyBorder="1"/>
    <xf numFmtId="44" fontId="0" fillId="0" borderId="19" xfId="1" applyFont="1" applyBorder="1"/>
    <xf numFmtId="166" fontId="0" fillId="13" borderId="3" xfId="1" applyNumberFormat="1" applyFont="1" applyFill="1" applyBorder="1" applyAlignment="1">
      <alignment vertical="center"/>
    </xf>
    <xf numFmtId="167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9" fontId="2" fillId="2" borderId="3" xfId="2" applyFont="1" applyFill="1" applyBorder="1"/>
    <xf numFmtId="166" fontId="15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4" xfId="0" applyFont="1" applyBorder="1" applyAlignment="1"/>
    <xf numFmtId="169" fontId="0" fillId="13" borderId="3" xfId="1" applyNumberFormat="1" applyFont="1" applyFill="1" applyBorder="1" applyAlignment="1">
      <alignment vertical="center"/>
    </xf>
    <xf numFmtId="44" fontId="6" fillId="7" borderId="5" xfId="1" applyFont="1" applyFill="1" applyBorder="1" applyAlignment="1">
      <alignment horizontal="center" vertical="center"/>
    </xf>
    <xf numFmtId="44" fontId="6" fillId="10" borderId="10" xfId="1" applyFont="1" applyFill="1" applyBorder="1"/>
    <xf numFmtId="44" fontId="6" fillId="9" borderId="17" xfId="1" applyFont="1" applyFill="1" applyBorder="1" applyAlignment="1">
      <alignment horizontal="center" vertical="center"/>
    </xf>
    <xf numFmtId="44" fontId="6" fillId="6" borderId="17" xfId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5" fontId="0" fillId="0" borderId="24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9" fillId="2" borderId="30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19" fillId="2" borderId="31" xfId="0" applyFont="1" applyFill="1" applyBorder="1" applyAlignment="1">
      <alignment horizontal="center" vertical="center" wrapText="1"/>
    </xf>
    <xf numFmtId="0" fontId="19" fillId="2" borderId="32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33" xfId="0" applyFont="1" applyFill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 wrapText="1"/>
    </xf>
    <xf numFmtId="0" fontId="14" fillId="7" borderId="15" xfId="0" applyFont="1" applyFill="1" applyBorder="1" applyAlignment="1">
      <alignment horizontal="center" vertical="center" textRotation="90" wrapText="1"/>
    </xf>
    <xf numFmtId="0" fontId="14" fillId="7" borderId="5" xfId="0" applyFont="1" applyFill="1" applyBorder="1" applyAlignment="1">
      <alignment horizontal="center" vertical="center" textRotation="90" wrapText="1"/>
    </xf>
    <xf numFmtId="0" fontId="14" fillId="7" borderId="6" xfId="0" applyFont="1" applyFill="1" applyBorder="1" applyAlignment="1">
      <alignment horizontal="center" vertical="center" textRotation="90" wrapText="1"/>
    </xf>
    <xf numFmtId="0" fontId="4" fillId="10" borderId="7" xfId="0" applyFont="1" applyFill="1" applyBorder="1" applyAlignment="1">
      <alignment horizontal="center" vertical="center" textRotation="45"/>
    </xf>
    <xf numFmtId="0" fontId="4" fillId="10" borderId="8" xfId="0" applyFont="1" applyFill="1" applyBorder="1" applyAlignment="1">
      <alignment horizontal="center" vertical="center" textRotation="45"/>
    </xf>
    <xf numFmtId="0" fontId="4" fillId="8" borderId="15" xfId="0" applyFont="1" applyFill="1" applyBorder="1" applyAlignment="1">
      <alignment horizontal="center" vertical="center" textRotation="45"/>
    </xf>
    <xf numFmtId="0" fontId="4" fillId="8" borderId="11" xfId="0" applyFont="1" applyFill="1" applyBorder="1" applyAlignment="1">
      <alignment horizontal="center" vertical="center" textRotation="45"/>
    </xf>
    <xf numFmtId="0" fontId="4" fillId="5" borderId="15" xfId="0" applyFont="1" applyFill="1" applyBorder="1" applyAlignment="1">
      <alignment horizontal="center" vertical="center" textRotation="45"/>
    </xf>
    <xf numFmtId="0" fontId="4" fillId="5" borderId="5" xfId="0" applyFont="1" applyFill="1" applyBorder="1" applyAlignment="1">
      <alignment horizontal="center" vertical="center" textRotation="45"/>
    </xf>
    <xf numFmtId="0" fontId="4" fillId="5" borderId="11" xfId="0" applyFont="1" applyFill="1" applyBorder="1" applyAlignment="1">
      <alignment horizontal="center" vertical="center" textRotation="45"/>
    </xf>
    <xf numFmtId="0" fontId="4" fillId="3" borderId="15" xfId="0" applyFont="1" applyFill="1" applyBorder="1" applyAlignment="1">
      <alignment horizontal="center" vertical="center" textRotation="45"/>
    </xf>
    <xf numFmtId="0" fontId="4" fillId="3" borderId="11" xfId="0" applyFont="1" applyFill="1" applyBorder="1" applyAlignment="1">
      <alignment horizontal="center" vertical="center" textRotation="45"/>
    </xf>
    <xf numFmtId="0" fontId="4" fillId="6" borderId="15" xfId="0" applyFont="1" applyFill="1" applyBorder="1" applyAlignment="1">
      <alignment horizontal="center" vertical="center" textRotation="45"/>
    </xf>
    <xf numFmtId="0" fontId="4" fillId="6" borderId="5" xfId="0" applyFont="1" applyFill="1" applyBorder="1" applyAlignment="1">
      <alignment horizontal="center" vertical="center" textRotation="45"/>
    </xf>
    <xf numFmtId="0" fontId="4" fillId="6" borderId="11" xfId="0" applyFont="1" applyFill="1" applyBorder="1" applyAlignment="1">
      <alignment horizontal="center" vertical="center" textRotation="45"/>
    </xf>
    <xf numFmtId="0" fontId="4" fillId="9" borderId="15" xfId="0" applyFont="1" applyFill="1" applyBorder="1" applyAlignment="1">
      <alignment horizontal="center" vertical="center" textRotation="45"/>
    </xf>
    <xf numFmtId="0" fontId="4" fillId="9" borderId="5" xfId="0" applyFont="1" applyFill="1" applyBorder="1" applyAlignment="1">
      <alignment horizontal="center" vertical="center" textRotation="45"/>
    </xf>
    <xf numFmtId="0" fontId="4" fillId="9" borderId="11" xfId="0" applyFont="1" applyFill="1" applyBorder="1" applyAlignment="1">
      <alignment horizontal="center" vertical="center" textRotation="45"/>
    </xf>
    <xf numFmtId="0" fontId="0" fillId="13" borderId="3" xfId="0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14" borderId="1" xfId="0" applyFill="1" applyBorder="1" applyAlignment="1">
      <alignment horizontal="left"/>
    </xf>
    <xf numFmtId="0" fontId="0" fillId="14" borderId="3" xfId="0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14" borderId="4" xfId="0" applyFill="1" applyBorder="1" applyAlignment="1">
      <alignment horizontal="left"/>
    </xf>
    <xf numFmtId="0" fontId="0" fillId="13" borderId="4" xfId="0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4" fontId="14" fillId="0" borderId="2" xfId="1" applyNumberFormat="1" applyFont="1" applyBorder="1" applyAlignment="1">
      <alignment horizontal="center" vertical="center"/>
    </xf>
    <xf numFmtId="44" fontId="14" fillId="0" borderId="6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6" fontId="14" fillId="0" borderId="3" xfId="1" applyNumberFormat="1" applyFont="1" applyBorder="1" applyAlignment="1">
      <alignment horizontal="center" vertical="center"/>
    </xf>
    <xf numFmtId="166" fontId="14" fillId="0" borderId="4" xfId="1" applyNumberFormat="1" applyFont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9" fillId="16" borderId="4" xfId="0" applyFont="1" applyFill="1" applyBorder="1" applyAlignment="1">
      <alignment horizontal="center" vertical="center" wrapText="1"/>
    </xf>
    <xf numFmtId="0" fontId="11" fillId="16" borderId="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0" fillId="16" borderId="24" xfId="0" applyFont="1" applyFill="1" applyBorder="1" applyAlignment="1">
      <alignment horizontal="center" vertical="center"/>
    </xf>
    <xf numFmtId="0" fontId="0" fillId="12" borderId="22" xfId="0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4" fillId="10" borderId="1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66"/>
      <color rgb="FF00FA71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Bénéfices Bruts</c:v>
          </c:tx>
          <c:spPr>
            <a:ln>
              <a:solidFill>
                <a:schemeClr val="tx1"/>
              </a:solidFill>
            </a:ln>
          </c:spPr>
          <c:invertIfNegative val="0"/>
          <c:dLbls>
            <c:spPr>
              <a:ln>
                <a:noFill/>
              </a:ln>
            </c:spPr>
            <c:txPr>
              <a:bodyPr rot="-5400000" vert="horz" anchor="ctr" anchorCtr="0"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ROUGES'!$N$6:$N$16</c:f>
              <c:strCache>
                <c:ptCount val="11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  <c:pt idx="8">
                  <c:v>recette 9</c:v>
                </c:pt>
                <c:pt idx="9">
                  <c:v>recette 10</c:v>
                </c:pt>
                <c:pt idx="10">
                  <c:v>recette 11</c:v>
                </c:pt>
              </c:strCache>
            </c:strRef>
          </c:cat>
          <c:val>
            <c:numRef>
              <c:f>'BASES ROUGES'!$P$6:$P$16</c:f>
              <c:numCache>
                <c:formatCode>_("€"* #,##0.00_);_("€"* \(#,##0.00\);_("€"* "-"??_);_(@_)</c:formatCode>
                <c:ptCount val="11"/>
                <c:pt idx="0">
                  <c:v>5.7456000000000005</c:v>
                </c:pt>
                <c:pt idx="1">
                  <c:v>6.5299666666666658</c:v>
                </c:pt>
                <c:pt idx="2">
                  <c:v>4.0733333333333333</c:v>
                </c:pt>
                <c:pt idx="3">
                  <c:v>5.7557333333333336</c:v>
                </c:pt>
                <c:pt idx="4">
                  <c:v>3.7924133333333332</c:v>
                </c:pt>
                <c:pt idx="5">
                  <c:v>4.9108799999999988</c:v>
                </c:pt>
                <c:pt idx="6">
                  <c:v>7.674666666666667</c:v>
                </c:pt>
                <c:pt idx="7">
                  <c:v>3.6658333333333331</c:v>
                </c:pt>
                <c:pt idx="8">
                  <c:v>4.6373333333333324</c:v>
                </c:pt>
                <c:pt idx="9">
                  <c:v>2.4152800000000001</c:v>
                </c:pt>
                <c:pt idx="10">
                  <c:v>4.6527666666666665</c:v>
                </c:pt>
              </c:numCache>
            </c:numRef>
          </c:val>
        </c:ser>
        <c:ser>
          <c:idx val="2"/>
          <c:order val="1"/>
          <c:tx>
            <c:v>Prix de vente</c:v>
          </c:tx>
          <c:spPr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0"/>
                  <c:y val="-2.026911641016392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2.88905833986973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5.4320360140885304E-17"/>
                  <c:y val="-1.73735283515690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2.026911641016392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-5.791176117189679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026911641016392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ROUGES'!$N$6:$N$16</c:f>
              <c:strCache>
                <c:ptCount val="11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  <c:pt idx="8">
                  <c:v>recette 9</c:v>
                </c:pt>
                <c:pt idx="9">
                  <c:v>recette 10</c:v>
                </c:pt>
                <c:pt idx="10">
                  <c:v>recette 11</c:v>
                </c:pt>
              </c:strCache>
            </c:strRef>
          </c:cat>
          <c:val>
            <c:numRef>
              <c:f>'BASES ROUGES'!$Q$6:$Q$16</c:f>
              <c:numCache>
                <c:formatCode>_-* #,##0.0\ "€"_-;\-* #,##0.0\ "€"_-;_-* "-"??\ "€"_-;_-@_-</c:formatCode>
                <c:ptCount val="11"/>
                <c:pt idx="0">
                  <c:v>6.4549333333333339</c:v>
                </c:pt>
                <c:pt idx="1">
                  <c:v>7.6092999999999993</c:v>
                </c:pt>
                <c:pt idx="2">
                  <c:v>4.8566666666666665</c:v>
                </c:pt>
                <c:pt idx="3">
                  <c:v>6.6550666666666665</c:v>
                </c:pt>
                <c:pt idx="4">
                  <c:v>4.8517466666666662</c:v>
                </c:pt>
                <c:pt idx="5">
                  <c:v>5.960213333333332</c:v>
                </c:pt>
                <c:pt idx="6">
                  <c:v>8.6340000000000003</c:v>
                </c:pt>
                <c:pt idx="7">
                  <c:v>4.5491666666666664</c:v>
                </c:pt>
                <c:pt idx="8">
                  <c:v>5.7966666666666651</c:v>
                </c:pt>
                <c:pt idx="9">
                  <c:v>3.4746133333333331</c:v>
                </c:pt>
                <c:pt idx="10">
                  <c:v>5.6120999999999999</c:v>
                </c:pt>
              </c:numCache>
            </c:numRef>
          </c:val>
        </c:ser>
        <c:ser>
          <c:idx val="0"/>
          <c:order val="2"/>
          <c:tx>
            <c:v>Prix de revient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'BASES ROUGES'!$R$6:$R$16</c:f>
              <c:numCache>
                <c:formatCode>_("€"* #,##0.00_);_("€"* \(#,##0.00\);_("€"* "-"??_);_(@_)</c:formatCode>
                <c:ptCount val="11"/>
                <c:pt idx="0">
                  <c:v>0.70933333333333337</c:v>
                </c:pt>
                <c:pt idx="1">
                  <c:v>1.0793333333333333</c:v>
                </c:pt>
                <c:pt idx="2">
                  <c:v>0.78333333333333321</c:v>
                </c:pt>
                <c:pt idx="3">
                  <c:v>0.89933333333333332</c:v>
                </c:pt>
                <c:pt idx="4">
                  <c:v>1.0593333333333332</c:v>
                </c:pt>
                <c:pt idx="5">
                  <c:v>1.0493333333333332</c:v>
                </c:pt>
                <c:pt idx="6">
                  <c:v>0.95933333333333337</c:v>
                </c:pt>
                <c:pt idx="7">
                  <c:v>0.8833333333333333</c:v>
                </c:pt>
                <c:pt idx="8">
                  <c:v>1.1593333333333331</c:v>
                </c:pt>
                <c:pt idx="9">
                  <c:v>1.0593333333333332</c:v>
                </c:pt>
                <c:pt idx="10">
                  <c:v>0.95933333333333337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3"/>
        <c:axId val="110698880"/>
        <c:axId val="110700416"/>
      </c:barChart>
      <c:lineChart>
        <c:grouping val="standard"/>
        <c:varyColors val="0"/>
        <c:ser>
          <c:idx val="3"/>
          <c:order val="3"/>
          <c:tx>
            <c:v>Marge</c:v>
          </c:tx>
          <c:val>
            <c:numRef>
              <c:f>'BASES ROUGES'!$O$6:$O$16</c:f>
              <c:numCache>
                <c:formatCode>0%</c:formatCode>
                <c:ptCount val="11"/>
                <c:pt idx="0">
                  <c:v>8.1</c:v>
                </c:pt>
                <c:pt idx="1">
                  <c:v>6.05</c:v>
                </c:pt>
                <c:pt idx="2">
                  <c:v>5.2</c:v>
                </c:pt>
                <c:pt idx="3">
                  <c:v>6.4</c:v>
                </c:pt>
                <c:pt idx="4">
                  <c:v>3.58</c:v>
                </c:pt>
                <c:pt idx="5">
                  <c:v>4.68</c:v>
                </c:pt>
                <c:pt idx="6">
                  <c:v>8</c:v>
                </c:pt>
                <c:pt idx="7">
                  <c:v>4.1500000000000004</c:v>
                </c:pt>
                <c:pt idx="8">
                  <c:v>4</c:v>
                </c:pt>
                <c:pt idx="9">
                  <c:v>2.2799999999999998</c:v>
                </c:pt>
                <c:pt idx="10">
                  <c:v>4.8499999999999996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703744"/>
        <c:axId val="110701952"/>
      </c:lineChart>
      <c:catAx>
        <c:axId val="110698880"/>
        <c:scaling>
          <c:orientation val="minMax"/>
        </c:scaling>
        <c:delete val="0"/>
        <c:axPos val="b"/>
        <c:majorTickMark val="out"/>
        <c:minorTickMark val="none"/>
        <c:tickLblPos val="nextTo"/>
        <c:crossAx val="110700416"/>
        <c:crosses val="autoZero"/>
        <c:auto val="1"/>
        <c:lblAlgn val="ctr"/>
        <c:lblOffset val="100"/>
        <c:noMultiLvlLbl val="0"/>
      </c:catAx>
      <c:valAx>
        <c:axId val="110700416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10698880"/>
        <c:crosses val="autoZero"/>
        <c:crossBetween val="between"/>
        <c:majorUnit val="1"/>
      </c:valAx>
      <c:valAx>
        <c:axId val="110701952"/>
        <c:scaling>
          <c:orientation val="minMax"/>
        </c:scaling>
        <c:delete val="0"/>
        <c:axPos val="r"/>
        <c:numFmt formatCode="0%" sourceLinked="0"/>
        <c:majorTickMark val="out"/>
        <c:minorTickMark val="none"/>
        <c:tickLblPos val="nextTo"/>
        <c:crossAx val="110703744"/>
        <c:crosses val="max"/>
        <c:crossBetween val="between"/>
      </c:valAx>
      <c:catAx>
        <c:axId val="110703744"/>
        <c:scaling>
          <c:orientation val="minMax"/>
        </c:scaling>
        <c:delete val="1"/>
        <c:axPos val="b"/>
        <c:majorTickMark val="out"/>
        <c:minorTickMark val="none"/>
        <c:tickLblPos val="nextTo"/>
        <c:crossAx val="110701952"/>
        <c:crosses val="autoZero"/>
        <c:auto val="1"/>
        <c:lblAlgn val="ctr"/>
        <c:lblOffset val="100"/>
        <c:noMultiLvlLbl val="0"/>
      </c:catAx>
      <c:spPr>
        <a:ln>
          <a:solidFill>
            <a:schemeClr val="tx1">
              <a:alpha val="97000"/>
            </a:schemeClr>
          </a:solidFill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Bénéfices bruts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txPr>
              <a:bodyPr rot="-5400000" vert="horz" anchor="ctr" anchorCtr="0"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BLANCHES'!$M$6:$M$13</c:f>
              <c:strCache>
                <c:ptCount val="8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</c:strCache>
            </c:strRef>
          </c:cat>
          <c:val>
            <c:numRef>
              <c:f>'BASES BLANCHES'!$O$6:$O$13</c:f>
              <c:numCache>
                <c:formatCode>_("€"* #,##0.00_);_("€"* \(#,##0.00\);_("€"* "-"??_);_(@_)</c:formatCode>
                <c:ptCount val="8"/>
                <c:pt idx="0">
                  <c:v>4.1563333333333343</c:v>
                </c:pt>
                <c:pt idx="1">
                  <c:v>3.8827733333333327</c:v>
                </c:pt>
                <c:pt idx="2">
                  <c:v>3.9262233333333327</c:v>
                </c:pt>
                <c:pt idx="3">
                  <c:v>2.4551999999999996</c:v>
                </c:pt>
                <c:pt idx="4">
                  <c:v>3.7605866666666667</c:v>
                </c:pt>
                <c:pt idx="5">
                  <c:v>2.9371999999999998</c:v>
                </c:pt>
                <c:pt idx="6">
                  <c:v>3.1512333333333338</c:v>
                </c:pt>
                <c:pt idx="7">
                  <c:v>2.6956333333333333</c:v>
                </c:pt>
              </c:numCache>
            </c:numRef>
          </c:val>
        </c:ser>
        <c:ser>
          <c:idx val="1"/>
          <c:order val="1"/>
          <c:tx>
            <c:v>Prix de vente</c:v>
          </c:tx>
          <c:spPr>
            <a:solidFill>
              <a:schemeClr val="accent3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BLANCHES'!$M$6:$M$13</c:f>
              <c:strCache>
                <c:ptCount val="8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</c:strCache>
            </c:strRef>
          </c:cat>
          <c:val>
            <c:numRef>
              <c:f>'BASES BLANCHES'!$P$6:$P$13</c:f>
              <c:numCache>
                <c:formatCode>_-* #,##0.0\ "€"_-;\-* #,##0.0\ "€"_-;_-* "-"??\ "€"_-;_-@_-</c:formatCode>
                <c:ptCount val="8"/>
                <c:pt idx="0">
                  <c:v>5.2796666666666674</c:v>
                </c:pt>
                <c:pt idx="1">
                  <c:v>4.8321066666666663</c:v>
                </c:pt>
                <c:pt idx="2">
                  <c:v>4.805556666666666</c:v>
                </c:pt>
                <c:pt idx="3">
                  <c:v>3.3645333333333332</c:v>
                </c:pt>
                <c:pt idx="4">
                  <c:v>4.7199200000000001</c:v>
                </c:pt>
                <c:pt idx="5">
                  <c:v>3.6365333333333334</c:v>
                </c:pt>
                <c:pt idx="6">
                  <c:v>3.910566666666667</c:v>
                </c:pt>
                <c:pt idx="7">
                  <c:v>3.4549666666666665</c:v>
                </c:pt>
              </c:numCache>
            </c:numRef>
          </c:val>
        </c:ser>
        <c:ser>
          <c:idx val="2"/>
          <c:order val="2"/>
          <c:tx>
            <c:v>Prix de revient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'BASES BLANCHES'!$M$6:$M$13</c:f>
              <c:strCache>
                <c:ptCount val="8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</c:strCache>
            </c:strRef>
          </c:cat>
          <c:val>
            <c:numRef>
              <c:f>'BASES BLANCHES'!$Q$6:$Q$13</c:f>
              <c:numCache>
                <c:formatCode>_("€"* #,##0.00_);_("€"* \(#,##0.00\);_("€"* "-"??_);_(@_)</c:formatCode>
                <c:ptCount val="8"/>
                <c:pt idx="0">
                  <c:v>1.1233333333333335</c:v>
                </c:pt>
                <c:pt idx="1">
                  <c:v>0.94933333333333336</c:v>
                </c:pt>
                <c:pt idx="2">
                  <c:v>0.8793333333333333</c:v>
                </c:pt>
                <c:pt idx="3">
                  <c:v>0.90933333333333333</c:v>
                </c:pt>
                <c:pt idx="4">
                  <c:v>0.95933333333333337</c:v>
                </c:pt>
                <c:pt idx="5">
                  <c:v>0.69933333333333336</c:v>
                </c:pt>
                <c:pt idx="6">
                  <c:v>0.75933333333333342</c:v>
                </c:pt>
                <c:pt idx="7">
                  <c:v>0.75933333333333342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651712"/>
        <c:axId val="64892928"/>
      </c:barChart>
      <c:lineChart>
        <c:grouping val="standard"/>
        <c:varyColors val="0"/>
        <c:ser>
          <c:idx val="3"/>
          <c:order val="3"/>
          <c:tx>
            <c:v>Marge %</c:v>
          </c:tx>
          <c:val>
            <c:numRef>
              <c:f>'BASES BLANCHES'!$N$6:$N$13</c:f>
              <c:numCache>
                <c:formatCode>0%</c:formatCode>
                <c:ptCount val="8"/>
                <c:pt idx="0">
                  <c:v>3.7</c:v>
                </c:pt>
                <c:pt idx="1">
                  <c:v>4.09</c:v>
                </c:pt>
                <c:pt idx="2">
                  <c:v>4.4649999999999999</c:v>
                </c:pt>
                <c:pt idx="3">
                  <c:v>2.7</c:v>
                </c:pt>
                <c:pt idx="4">
                  <c:v>3.92</c:v>
                </c:pt>
                <c:pt idx="5">
                  <c:v>4.2</c:v>
                </c:pt>
                <c:pt idx="6">
                  <c:v>3.92</c:v>
                </c:pt>
                <c:pt idx="7">
                  <c:v>3.55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091200"/>
        <c:axId val="118683136"/>
      </c:lineChart>
      <c:catAx>
        <c:axId val="117651712"/>
        <c:scaling>
          <c:orientation val="minMax"/>
        </c:scaling>
        <c:delete val="0"/>
        <c:axPos val="b"/>
        <c:majorTickMark val="out"/>
        <c:minorTickMark val="none"/>
        <c:tickLblPos val="nextTo"/>
        <c:crossAx val="64892928"/>
        <c:crosses val="autoZero"/>
        <c:auto val="1"/>
        <c:lblAlgn val="ctr"/>
        <c:lblOffset val="100"/>
        <c:noMultiLvlLbl val="0"/>
      </c:catAx>
      <c:valAx>
        <c:axId val="64892928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17651712"/>
        <c:crosses val="autoZero"/>
        <c:crossBetween val="between"/>
      </c:valAx>
      <c:valAx>
        <c:axId val="11868313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119091200"/>
        <c:crosses val="max"/>
        <c:crossBetween val="between"/>
      </c:valAx>
      <c:catAx>
        <c:axId val="119091200"/>
        <c:scaling>
          <c:orientation val="minMax"/>
        </c:scaling>
        <c:delete val="1"/>
        <c:axPos val="b"/>
        <c:majorTickMark val="out"/>
        <c:minorTickMark val="none"/>
        <c:tickLblPos val="nextTo"/>
        <c:crossAx val="118683136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22412</xdr:colOff>
      <xdr:row>16</xdr:row>
      <xdr:rowOff>96369</xdr:rowOff>
    </xdr:from>
    <xdr:to>
      <xdr:col>22</xdr:col>
      <xdr:colOff>739588</xdr:colOff>
      <xdr:row>38</xdr:row>
      <xdr:rowOff>44822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11206</xdr:colOff>
      <xdr:row>16</xdr:row>
      <xdr:rowOff>6723</xdr:rowOff>
    </xdr:from>
    <xdr:to>
      <xdr:col>19</xdr:col>
      <xdr:colOff>1288676</xdr:colOff>
      <xdr:row>33</xdr:row>
      <xdr:rowOff>44822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A71"/>
  </sheetPr>
  <dimension ref="A1:O47"/>
  <sheetViews>
    <sheetView tabSelected="1" zoomScale="115" zoomScaleNormal="115" workbookViewId="0">
      <pane ySplit="1" topLeftCell="A2" activePane="bottomLeft" state="frozen"/>
      <selection pane="bottomLeft" activeCell="J9" sqref="J9"/>
    </sheetView>
  </sheetViews>
  <sheetFormatPr baseColWidth="10" defaultRowHeight="15" x14ac:dyDescent="0.25"/>
  <cols>
    <col min="1" max="1" width="7.7109375" customWidth="1"/>
    <col min="2" max="2" width="17.140625" customWidth="1"/>
    <col min="3" max="3" width="7.85546875" customWidth="1"/>
    <col min="4" max="4" width="8.42578125" customWidth="1"/>
    <col min="5" max="5" width="13.42578125" style="14" customWidth="1"/>
    <col min="6" max="6" width="18.5703125" customWidth="1"/>
    <col min="7" max="7" width="16.5703125" customWidth="1"/>
    <col min="9" max="9" width="5.140625" customWidth="1"/>
    <col min="12" max="12" width="14.5703125" customWidth="1"/>
    <col min="13" max="13" width="18.5703125" customWidth="1"/>
    <col min="14" max="14" width="14" customWidth="1"/>
  </cols>
  <sheetData>
    <row r="1" spans="1:14" ht="15.75" thickBot="1" x14ac:dyDescent="0.3">
      <c r="A1" s="25" t="s">
        <v>5</v>
      </c>
      <c r="B1" s="25" t="s">
        <v>0</v>
      </c>
      <c r="C1" s="25" t="s">
        <v>1</v>
      </c>
      <c r="D1" s="25" t="s">
        <v>53</v>
      </c>
      <c r="E1" s="25" t="s">
        <v>67</v>
      </c>
      <c r="F1" s="25" t="s">
        <v>68</v>
      </c>
      <c r="G1" s="25" t="s">
        <v>2</v>
      </c>
    </row>
    <row r="2" spans="1:14" ht="15.75" thickBot="1" x14ac:dyDescent="0.3">
      <c r="A2" s="232" t="s">
        <v>89</v>
      </c>
      <c r="B2" s="26" t="s">
        <v>3</v>
      </c>
      <c r="C2" s="27" t="s">
        <v>47</v>
      </c>
      <c r="D2" s="28">
        <v>0.85</v>
      </c>
      <c r="E2" s="28"/>
      <c r="F2" s="27"/>
      <c r="G2" s="29"/>
      <c r="H2" s="14"/>
      <c r="I2" s="116"/>
      <c r="J2" s="215" t="s">
        <v>76</v>
      </c>
    </row>
    <row r="3" spans="1:14" s="14" customFormat="1" ht="15.75" thickBot="1" x14ac:dyDescent="0.3">
      <c r="A3" s="233"/>
      <c r="B3" s="30" t="s">
        <v>54</v>
      </c>
      <c r="C3" s="31" t="s">
        <v>47</v>
      </c>
      <c r="D3" s="32">
        <v>2</v>
      </c>
      <c r="E3" s="32"/>
      <c r="F3" s="31"/>
      <c r="G3" s="33"/>
      <c r="I3" s="116"/>
      <c r="J3" s="216">
        <v>5.5E-2</v>
      </c>
    </row>
    <row r="4" spans="1:14" x14ac:dyDescent="0.25">
      <c r="A4" s="237" t="s">
        <v>10</v>
      </c>
      <c r="B4" s="34" t="s">
        <v>38</v>
      </c>
      <c r="C4" s="35" t="s">
        <v>47</v>
      </c>
      <c r="D4" s="36">
        <v>2</v>
      </c>
      <c r="E4" s="36"/>
      <c r="F4" s="35"/>
      <c r="G4" s="37"/>
      <c r="H4" s="14"/>
      <c r="I4" s="116"/>
      <c r="K4" s="115" t="s">
        <v>60</v>
      </c>
      <c r="L4" s="17"/>
      <c r="M4" s="107" t="s">
        <v>72</v>
      </c>
      <c r="N4" s="107" t="s">
        <v>66</v>
      </c>
    </row>
    <row r="5" spans="1:14" ht="15.75" thickBot="1" x14ac:dyDescent="0.3">
      <c r="A5" s="238"/>
      <c r="B5" s="38" t="s">
        <v>39</v>
      </c>
      <c r="C5" s="39" t="s">
        <v>47</v>
      </c>
      <c r="D5" s="40">
        <v>2</v>
      </c>
      <c r="E5" s="40"/>
      <c r="F5" s="39"/>
      <c r="G5" s="41"/>
      <c r="H5" s="14"/>
      <c r="I5" s="116"/>
      <c r="K5" s="14"/>
      <c r="L5" s="17" t="s">
        <v>61</v>
      </c>
      <c r="M5" s="107">
        <v>1</v>
      </c>
      <c r="N5" s="3">
        <f>SUM(M5*INGREDIENTS!$D$2/1)</f>
        <v>0.85</v>
      </c>
    </row>
    <row r="6" spans="1:14" x14ac:dyDescent="0.25">
      <c r="A6" s="234" t="s">
        <v>11</v>
      </c>
      <c r="B6" s="42" t="s">
        <v>79</v>
      </c>
      <c r="C6" s="43" t="s">
        <v>47</v>
      </c>
      <c r="D6" s="44">
        <v>2</v>
      </c>
      <c r="E6" s="44"/>
      <c r="F6" s="43"/>
      <c r="G6" s="45"/>
      <c r="H6" s="14"/>
      <c r="I6" s="116"/>
      <c r="K6" s="14"/>
      <c r="L6" s="17" t="s">
        <v>62</v>
      </c>
      <c r="M6" s="107">
        <v>0.5</v>
      </c>
      <c r="N6" s="3">
        <v>0.01</v>
      </c>
    </row>
    <row r="7" spans="1:14" s="14" customFormat="1" x14ac:dyDescent="0.25">
      <c r="A7" s="235"/>
      <c r="B7" s="42" t="s">
        <v>80</v>
      </c>
      <c r="C7" s="43" t="s">
        <v>47</v>
      </c>
      <c r="D7" s="48">
        <v>2</v>
      </c>
      <c r="E7" s="44"/>
      <c r="F7" s="43"/>
      <c r="G7" s="45"/>
      <c r="I7" s="116"/>
      <c r="L7" s="17" t="s">
        <v>63</v>
      </c>
      <c r="M7" s="107">
        <v>1.4E-2</v>
      </c>
      <c r="N7" s="3">
        <f>SUM(M7*INGREDIENTS!$D$3/1)</f>
        <v>2.8000000000000001E-2</v>
      </c>
    </row>
    <row r="8" spans="1:14" x14ac:dyDescent="0.25">
      <c r="A8" s="235"/>
      <c r="B8" s="46" t="s">
        <v>6</v>
      </c>
      <c r="C8" s="47" t="s">
        <v>47</v>
      </c>
      <c r="D8" s="48">
        <v>2</v>
      </c>
      <c r="E8" s="48"/>
      <c r="F8" s="47"/>
      <c r="G8" s="49"/>
      <c r="H8" s="14"/>
      <c r="I8" s="116"/>
      <c r="K8" s="14"/>
      <c r="L8" s="17" t="s">
        <v>64</v>
      </c>
      <c r="M8" s="107">
        <v>0.03</v>
      </c>
      <c r="N8" s="3">
        <f>SUM(M8*INGREDIENTS!$D$47/1)</f>
        <v>0.06</v>
      </c>
    </row>
    <row r="9" spans="1:14" x14ac:dyDescent="0.25">
      <c r="A9" s="235"/>
      <c r="B9" s="46" t="s">
        <v>7</v>
      </c>
      <c r="C9" s="47" t="s">
        <v>47</v>
      </c>
      <c r="D9" s="48">
        <v>2</v>
      </c>
      <c r="E9" s="48"/>
      <c r="F9" s="47"/>
      <c r="G9" s="49"/>
      <c r="H9" s="14"/>
      <c r="I9" s="116"/>
      <c r="K9" s="14"/>
      <c r="L9" s="17" t="s">
        <v>65</v>
      </c>
      <c r="M9" s="107">
        <v>15</v>
      </c>
      <c r="N9" s="107">
        <v>0.01</v>
      </c>
    </row>
    <row r="10" spans="1:14" ht="16.5" thickBot="1" x14ac:dyDescent="0.3">
      <c r="A10" s="235"/>
      <c r="B10" s="46" t="s">
        <v>8</v>
      </c>
      <c r="C10" s="47" t="s">
        <v>47</v>
      </c>
      <c r="D10" s="48">
        <v>2</v>
      </c>
      <c r="E10" s="48"/>
      <c r="F10" s="47"/>
      <c r="G10" s="49"/>
      <c r="H10" s="14"/>
      <c r="I10" s="116"/>
      <c r="K10" s="14"/>
      <c r="L10" s="17"/>
      <c r="M10" s="173" t="s">
        <v>103</v>
      </c>
      <c r="N10" s="174">
        <f>SUM(N5:N9)</f>
        <v>0.95799999999999996</v>
      </c>
    </row>
    <row r="11" spans="1:14" s="14" customFormat="1" ht="16.5" thickBot="1" x14ac:dyDescent="0.3">
      <c r="A11" s="235"/>
      <c r="B11" s="129" t="s">
        <v>82</v>
      </c>
      <c r="C11" s="47" t="s">
        <v>47</v>
      </c>
      <c r="D11" s="48">
        <v>2</v>
      </c>
      <c r="E11" s="48"/>
      <c r="F11" s="130"/>
      <c r="G11" s="132"/>
      <c r="I11" s="116"/>
      <c r="M11" s="171" t="s">
        <v>104</v>
      </c>
      <c r="N11" s="172">
        <f>N10/3</f>
        <v>0.3193333333333333</v>
      </c>
    </row>
    <row r="12" spans="1:14" ht="15.75" thickBot="1" x14ac:dyDescent="0.3">
      <c r="A12" s="236"/>
      <c r="B12" s="50" t="s">
        <v>9</v>
      </c>
      <c r="C12" s="51" t="s">
        <v>47</v>
      </c>
      <c r="D12" s="131">
        <v>2</v>
      </c>
      <c r="E12" s="52"/>
      <c r="F12" s="51"/>
      <c r="G12" s="53"/>
      <c r="H12" s="14"/>
      <c r="I12" s="116"/>
      <c r="K12" s="14"/>
      <c r="L12" s="14"/>
      <c r="M12" s="14"/>
      <c r="N12" s="14"/>
    </row>
    <row r="13" spans="1:14" x14ac:dyDescent="0.25">
      <c r="A13" s="239" t="s">
        <v>26</v>
      </c>
      <c r="B13" s="54" t="s">
        <v>106</v>
      </c>
      <c r="C13" s="55" t="s">
        <v>47</v>
      </c>
      <c r="D13" s="214">
        <v>2</v>
      </c>
      <c r="E13" s="56"/>
      <c r="F13" s="55"/>
      <c r="G13" s="57"/>
      <c r="I13" s="116"/>
      <c r="K13" s="14"/>
      <c r="L13" s="14"/>
      <c r="M13" s="14"/>
      <c r="N13" s="14"/>
    </row>
    <row r="14" spans="1:14" x14ac:dyDescent="0.25">
      <c r="A14" s="240"/>
      <c r="B14" s="58" t="s">
        <v>83</v>
      </c>
      <c r="C14" s="59" t="s">
        <v>47</v>
      </c>
      <c r="D14" s="56">
        <v>2</v>
      </c>
      <c r="E14" s="56"/>
      <c r="F14" s="59"/>
      <c r="G14" s="61"/>
      <c r="I14" s="116"/>
      <c r="K14" s="107" t="s">
        <v>92</v>
      </c>
      <c r="L14" s="107" t="s">
        <v>90</v>
      </c>
      <c r="M14" s="107" t="s">
        <v>89</v>
      </c>
      <c r="N14" s="134" t="s">
        <v>93</v>
      </c>
    </row>
    <row r="15" spans="1:14" s="14" customFormat="1" x14ac:dyDescent="0.25">
      <c r="A15" s="240"/>
      <c r="B15" s="58" t="s">
        <v>84</v>
      </c>
      <c r="C15" s="59" t="s">
        <v>47</v>
      </c>
      <c r="D15" s="56">
        <v>2</v>
      </c>
      <c r="E15" s="56"/>
      <c r="F15" s="59"/>
      <c r="G15" s="61"/>
      <c r="I15" s="116"/>
      <c r="K15" s="107" t="s">
        <v>91</v>
      </c>
      <c r="L15" s="107">
        <v>365</v>
      </c>
      <c r="M15" s="107">
        <v>750</v>
      </c>
      <c r="N15" s="135">
        <v>280</v>
      </c>
    </row>
    <row r="16" spans="1:14" s="14" customFormat="1" x14ac:dyDescent="0.25">
      <c r="A16" s="240"/>
      <c r="B16" s="58" t="s">
        <v>69</v>
      </c>
      <c r="C16" s="59" t="s">
        <v>47</v>
      </c>
      <c r="D16" s="56">
        <v>2</v>
      </c>
      <c r="E16" s="56"/>
      <c r="F16" s="59"/>
      <c r="G16" s="61"/>
      <c r="I16" s="116"/>
      <c r="M16" s="170"/>
    </row>
    <row r="17" spans="1:15" x14ac:dyDescent="0.25">
      <c r="A17" s="240"/>
      <c r="B17" s="58" t="s">
        <v>108</v>
      </c>
      <c r="C17" s="59" t="s">
        <v>47</v>
      </c>
      <c r="D17" s="56">
        <v>2</v>
      </c>
      <c r="E17" s="56"/>
      <c r="F17" s="59"/>
      <c r="G17" s="61"/>
      <c r="I17" s="116"/>
    </row>
    <row r="18" spans="1:15" x14ac:dyDescent="0.25">
      <c r="A18" s="240"/>
      <c r="B18" s="58" t="s">
        <v>85</v>
      </c>
      <c r="C18" s="59" t="s">
        <v>47</v>
      </c>
      <c r="D18" s="56">
        <v>2</v>
      </c>
      <c r="E18" s="56"/>
      <c r="F18" s="59"/>
      <c r="G18" s="61"/>
      <c r="I18" s="116"/>
      <c r="M18" s="14"/>
      <c r="N18" s="14"/>
      <c r="O18" s="14"/>
    </row>
    <row r="19" spans="1:15" x14ac:dyDescent="0.25">
      <c r="A19" s="240"/>
      <c r="B19" s="58" t="s">
        <v>28</v>
      </c>
      <c r="C19" s="59" t="s">
        <v>47</v>
      </c>
      <c r="D19" s="56">
        <v>2</v>
      </c>
      <c r="E19" s="56"/>
      <c r="F19" s="59"/>
      <c r="G19" s="61"/>
      <c r="I19" s="116"/>
      <c r="L19" s="14"/>
      <c r="M19" s="14"/>
      <c r="N19" s="14"/>
      <c r="O19" s="14"/>
    </row>
    <row r="20" spans="1:15" ht="15.75" thickBot="1" x14ac:dyDescent="0.3">
      <c r="A20" s="240"/>
      <c r="B20" s="58" t="s">
        <v>19</v>
      </c>
      <c r="C20" s="59" t="s">
        <v>47</v>
      </c>
      <c r="D20" s="56">
        <v>2</v>
      </c>
      <c r="E20" s="56"/>
      <c r="F20" s="59"/>
      <c r="G20" s="61"/>
      <c r="I20" s="116"/>
      <c r="L20" s="14"/>
      <c r="M20" s="14"/>
      <c r="N20" s="14"/>
      <c r="O20" s="14"/>
    </row>
    <row r="21" spans="1:15" x14ac:dyDescent="0.25">
      <c r="A21" s="240"/>
      <c r="B21" s="58" t="s">
        <v>86</v>
      </c>
      <c r="C21" s="59" t="s">
        <v>47</v>
      </c>
      <c r="D21" s="56">
        <v>2</v>
      </c>
      <c r="E21" s="56"/>
      <c r="F21" s="59"/>
      <c r="G21" s="61"/>
      <c r="I21" s="116"/>
      <c r="K21" s="218" t="s">
        <v>119</v>
      </c>
      <c r="L21" s="219"/>
      <c r="M21" s="219"/>
      <c r="N21" s="219"/>
      <c r="O21" s="220"/>
    </row>
    <row r="22" spans="1:15" x14ac:dyDescent="0.25">
      <c r="A22" s="240"/>
      <c r="B22" s="62" t="s">
        <v>18</v>
      </c>
      <c r="C22" s="59" t="s">
        <v>47</v>
      </c>
      <c r="D22" s="56">
        <v>2</v>
      </c>
      <c r="E22" s="56"/>
      <c r="F22" s="59"/>
      <c r="G22" s="61"/>
      <c r="I22" s="116"/>
      <c r="K22" s="221"/>
      <c r="L22" s="222"/>
      <c r="M22" s="222"/>
      <c r="N22" s="222"/>
      <c r="O22" s="223"/>
    </row>
    <row r="23" spans="1:15" x14ac:dyDescent="0.25">
      <c r="A23" s="240"/>
      <c r="B23" s="58" t="s">
        <v>25</v>
      </c>
      <c r="C23" s="63" t="s">
        <v>47</v>
      </c>
      <c r="D23" s="56">
        <v>2</v>
      </c>
      <c r="E23" s="56"/>
      <c r="F23" s="65"/>
      <c r="G23" s="66"/>
      <c r="I23" s="116"/>
      <c r="K23" s="221"/>
      <c r="L23" s="222"/>
      <c r="M23" s="222"/>
      <c r="N23" s="222"/>
      <c r="O23" s="223"/>
    </row>
    <row r="24" spans="1:15" x14ac:dyDescent="0.25">
      <c r="A24" s="240"/>
      <c r="B24" s="58" t="s">
        <v>24</v>
      </c>
      <c r="C24" s="63" t="s">
        <v>47</v>
      </c>
      <c r="D24" s="56">
        <v>2</v>
      </c>
      <c r="E24" s="56"/>
      <c r="F24" s="65"/>
      <c r="G24" s="66"/>
      <c r="I24" s="116"/>
      <c r="K24" s="221"/>
      <c r="L24" s="222"/>
      <c r="M24" s="222"/>
      <c r="N24" s="222"/>
      <c r="O24" s="223"/>
    </row>
    <row r="25" spans="1:15" s="14" customFormat="1" x14ac:dyDescent="0.25">
      <c r="A25" s="240"/>
      <c r="B25" s="62" t="s">
        <v>32</v>
      </c>
      <c r="C25" s="63" t="s">
        <v>47</v>
      </c>
      <c r="D25" s="56">
        <v>2</v>
      </c>
      <c r="E25" s="56"/>
      <c r="F25" s="65"/>
      <c r="G25" s="66"/>
      <c r="I25" s="116"/>
      <c r="K25" s="221"/>
      <c r="L25" s="222"/>
      <c r="M25" s="222"/>
      <c r="N25" s="222"/>
      <c r="O25" s="223"/>
    </row>
    <row r="26" spans="1:15" s="14" customFormat="1" x14ac:dyDescent="0.25">
      <c r="A26" s="240"/>
      <c r="B26" s="62" t="s">
        <v>100</v>
      </c>
      <c r="C26" s="63" t="s">
        <v>47</v>
      </c>
      <c r="D26" s="56">
        <v>2</v>
      </c>
      <c r="E26" s="60"/>
      <c r="F26" s="65"/>
      <c r="G26" s="66"/>
      <c r="I26" s="116"/>
      <c r="K26" s="221"/>
      <c r="L26" s="222"/>
      <c r="M26" s="222"/>
      <c r="N26" s="222"/>
      <c r="O26" s="223"/>
    </row>
    <row r="27" spans="1:15" ht="15.75" thickBot="1" x14ac:dyDescent="0.3">
      <c r="A27" s="241"/>
      <c r="B27" s="67" t="s">
        <v>48</v>
      </c>
      <c r="C27" s="63" t="s">
        <v>47</v>
      </c>
      <c r="D27" s="146">
        <v>2</v>
      </c>
      <c r="E27" s="68"/>
      <c r="F27" s="69"/>
      <c r="G27" s="70"/>
      <c r="I27" s="116"/>
      <c r="K27" s="224"/>
      <c r="L27" s="225"/>
      <c r="M27" s="225"/>
      <c r="N27" s="225"/>
      <c r="O27" s="226"/>
    </row>
    <row r="28" spans="1:15" x14ac:dyDescent="0.25">
      <c r="A28" s="242" t="s">
        <v>21</v>
      </c>
      <c r="B28" s="71" t="s">
        <v>22</v>
      </c>
      <c r="C28" s="133" t="s">
        <v>47</v>
      </c>
      <c r="D28" s="213">
        <v>2</v>
      </c>
      <c r="E28" s="73"/>
      <c r="F28" s="72"/>
      <c r="G28" s="74"/>
      <c r="I28" s="116"/>
    </row>
    <row r="29" spans="1:15" x14ac:dyDescent="0.25">
      <c r="A29" s="243"/>
      <c r="B29" s="75" t="s">
        <v>40</v>
      </c>
      <c r="C29" s="76" t="s">
        <v>47</v>
      </c>
      <c r="D29" s="73">
        <v>2</v>
      </c>
      <c r="E29" s="77"/>
      <c r="F29" s="72"/>
      <c r="G29" s="78"/>
      <c r="I29" s="116"/>
    </row>
    <row r="30" spans="1:15" s="14" customFormat="1" x14ac:dyDescent="0.25">
      <c r="A30" s="243"/>
      <c r="B30" s="75" t="s">
        <v>49</v>
      </c>
      <c r="C30" s="76" t="s">
        <v>47</v>
      </c>
      <c r="D30" s="73">
        <v>2</v>
      </c>
      <c r="E30" s="77"/>
      <c r="F30" s="76"/>
      <c r="G30" s="78"/>
      <c r="I30" s="116"/>
    </row>
    <row r="31" spans="1:15" s="14" customFormat="1" x14ac:dyDescent="0.25">
      <c r="A31" s="243"/>
      <c r="B31" s="179" t="s">
        <v>36</v>
      </c>
      <c r="C31" s="180" t="s">
        <v>47</v>
      </c>
      <c r="D31" s="73">
        <v>2</v>
      </c>
      <c r="E31" s="124"/>
      <c r="F31" s="123"/>
      <c r="G31" s="125"/>
      <c r="I31" s="116"/>
    </row>
    <row r="32" spans="1:15" ht="15.75" thickBot="1" x14ac:dyDescent="0.3">
      <c r="A32" s="244"/>
      <c r="B32" s="79" t="s">
        <v>23</v>
      </c>
      <c r="C32" s="80" t="s">
        <v>47</v>
      </c>
      <c r="D32" s="81">
        <v>2</v>
      </c>
      <c r="E32" s="81"/>
      <c r="F32" s="80"/>
      <c r="G32" s="82"/>
      <c r="I32" s="116"/>
    </row>
    <row r="33" spans="1:11" x14ac:dyDescent="0.25">
      <c r="A33" s="227" t="s">
        <v>88</v>
      </c>
      <c r="B33" s="83" t="s">
        <v>13</v>
      </c>
      <c r="C33" s="84" t="s">
        <v>47</v>
      </c>
      <c r="D33" s="211">
        <v>2</v>
      </c>
      <c r="E33" s="85"/>
      <c r="F33" s="84"/>
      <c r="G33" s="86"/>
      <c r="I33" s="116"/>
    </row>
    <row r="34" spans="1:11" x14ac:dyDescent="0.25">
      <c r="A34" s="228"/>
      <c r="B34" s="87" t="s">
        <v>14</v>
      </c>
      <c r="C34" s="88" t="s">
        <v>47</v>
      </c>
      <c r="D34" s="89">
        <v>2</v>
      </c>
      <c r="E34" s="89"/>
      <c r="F34" s="88"/>
      <c r="G34" s="90"/>
      <c r="I34" s="116"/>
    </row>
    <row r="35" spans="1:11" x14ac:dyDescent="0.25">
      <c r="A35" s="228"/>
      <c r="B35" s="87" t="s">
        <v>46</v>
      </c>
      <c r="C35" s="88" t="s">
        <v>47</v>
      </c>
      <c r="D35" s="89">
        <v>2</v>
      </c>
      <c r="E35" s="89"/>
      <c r="F35" s="88"/>
      <c r="G35" s="90"/>
      <c r="I35" s="116"/>
    </row>
    <row r="36" spans="1:11" s="14" customFormat="1" x14ac:dyDescent="0.25">
      <c r="A36" s="228"/>
      <c r="B36" s="111" t="s">
        <v>107</v>
      </c>
      <c r="C36" s="88" t="s">
        <v>47</v>
      </c>
      <c r="D36" s="89">
        <v>2</v>
      </c>
      <c r="E36" s="113"/>
      <c r="F36" s="112"/>
      <c r="G36" s="114"/>
      <c r="I36" s="116"/>
    </row>
    <row r="37" spans="1:11" s="14" customFormat="1" x14ac:dyDescent="0.25">
      <c r="A37" s="228"/>
      <c r="B37" s="111" t="s">
        <v>81</v>
      </c>
      <c r="C37" s="88" t="s">
        <v>47</v>
      </c>
      <c r="D37" s="89">
        <v>2</v>
      </c>
      <c r="E37" s="113"/>
      <c r="F37" s="112"/>
      <c r="G37" s="114"/>
      <c r="I37" s="116"/>
    </row>
    <row r="38" spans="1:11" s="14" customFormat="1" x14ac:dyDescent="0.25">
      <c r="A38" s="228"/>
      <c r="B38" s="175" t="s">
        <v>29</v>
      </c>
      <c r="C38" s="176" t="s">
        <v>47</v>
      </c>
      <c r="D38" s="89">
        <v>2</v>
      </c>
      <c r="E38" s="113"/>
      <c r="F38" s="112"/>
      <c r="G38" s="114"/>
      <c r="I38" s="116"/>
    </row>
    <row r="39" spans="1:11" s="14" customFormat="1" x14ac:dyDescent="0.25">
      <c r="A39" s="228"/>
      <c r="B39" s="175" t="s">
        <v>42</v>
      </c>
      <c r="C39" s="176" t="s">
        <v>47</v>
      </c>
      <c r="D39" s="211">
        <v>2</v>
      </c>
      <c r="E39" s="113"/>
      <c r="F39" s="112"/>
      <c r="G39" s="114"/>
      <c r="I39" s="116"/>
    </row>
    <row r="40" spans="1:11" s="14" customFormat="1" x14ac:dyDescent="0.25">
      <c r="A40" s="228"/>
      <c r="B40" s="111" t="s">
        <v>87</v>
      </c>
      <c r="C40" s="88" t="s">
        <v>47</v>
      </c>
      <c r="D40" s="113">
        <v>2</v>
      </c>
      <c r="E40" s="113"/>
      <c r="F40" s="112"/>
      <c r="G40" s="114"/>
      <c r="I40" s="116"/>
    </row>
    <row r="41" spans="1:11" ht="15.75" thickBot="1" x14ac:dyDescent="0.3">
      <c r="A41" s="229"/>
      <c r="B41" s="91" t="s">
        <v>71</v>
      </c>
      <c r="C41" s="92" t="s">
        <v>47</v>
      </c>
      <c r="D41" s="93">
        <v>2</v>
      </c>
      <c r="E41" s="93"/>
      <c r="F41" s="92"/>
      <c r="G41" s="94"/>
      <c r="I41" s="116"/>
    </row>
    <row r="42" spans="1:11" ht="15" customHeight="1" x14ac:dyDescent="0.25">
      <c r="A42" s="230" t="s">
        <v>30</v>
      </c>
      <c r="B42" s="95" t="s">
        <v>50</v>
      </c>
      <c r="C42" s="96" t="s">
        <v>47</v>
      </c>
      <c r="D42" s="117">
        <v>2</v>
      </c>
      <c r="E42" s="95"/>
      <c r="F42" s="95"/>
      <c r="G42" s="95"/>
      <c r="I42" s="116"/>
      <c r="K42" s="17"/>
    </row>
    <row r="43" spans="1:11" x14ac:dyDescent="0.25">
      <c r="A43" s="231"/>
      <c r="B43" s="97" t="s">
        <v>51</v>
      </c>
      <c r="C43" s="98" t="s">
        <v>47</v>
      </c>
      <c r="D43" s="117">
        <v>2</v>
      </c>
      <c r="E43" s="97"/>
      <c r="F43" s="97"/>
      <c r="G43" s="97"/>
      <c r="I43" s="116"/>
    </row>
    <row r="44" spans="1:11" x14ac:dyDescent="0.25">
      <c r="A44" s="231"/>
      <c r="B44" s="97" t="s">
        <v>73</v>
      </c>
      <c r="C44" s="98" t="s">
        <v>47</v>
      </c>
      <c r="D44" s="117">
        <v>2</v>
      </c>
      <c r="E44" s="97"/>
      <c r="F44" s="97"/>
      <c r="G44" s="97"/>
      <c r="I44" s="116"/>
    </row>
    <row r="45" spans="1:11" x14ac:dyDescent="0.25">
      <c r="A45" s="231"/>
      <c r="B45" s="97" t="s">
        <v>94</v>
      </c>
      <c r="C45" s="98" t="s">
        <v>47</v>
      </c>
      <c r="D45" s="117">
        <v>2</v>
      </c>
      <c r="E45" s="97"/>
      <c r="F45" s="97"/>
      <c r="G45" s="97"/>
      <c r="I45" s="116"/>
    </row>
    <row r="46" spans="1:11" s="14" customFormat="1" x14ac:dyDescent="0.25">
      <c r="A46" s="231"/>
      <c r="B46" s="177" t="s">
        <v>33</v>
      </c>
      <c r="C46" s="178" t="s">
        <v>47</v>
      </c>
      <c r="D46" s="117">
        <v>2</v>
      </c>
      <c r="E46" s="136"/>
      <c r="F46" s="136"/>
      <c r="G46" s="136"/>
      <c r="I46" s="116"/>
    </row>
    <row r="47" spans="1:11" ht="15.75" thickBot="1" x14ac:dyDescent="0.3">
      <c r="A47" s="231"/>
      <c r="B47" s="119" t="s">
        <v>95</v>
      </c>
      <c r="C47" s="120" t="s">
        <v>96</v>
      </c>
      <c r="D47" s="212">
        <v>2</v>
      </c>
      <c r="E47" s="119"/>
      <c r="F47" s="119"/>
      <c r="G47" s="119"/>
      <c r="I47" s="116"/>
    </row>
  </sheetData>
  <mergeCells count="8">
    <mergeCell ref="K21:O27"/>
    <mergeCell ref="A33:A41"/>
    <mergeCell ref="A42:A47"/>
    <mergeCell ref="A2:A3"/>
    <mergeCell ref="A6:A12"/>
    <mergeCell ref="A4:A5"/>
    <mergeCell ref="A13:A27"/>
    <mergeCell ref="A28:A32"/>
  </mergeCells>
  <pageMargins left="0.25" right="0.25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122"/>
  <sheetViews>
    <sheetView showGridLines="0" zoomScale="85" zoomScaleNormal="85" workbookViewId="0">
      <selection activeCell="P45" sqref="P45"/>
    </sheetView>
  </sheetViews>
  <sheetFormatPr baseColWidth="10" defaultRowHeight="15" x14ac:dyDescent="0.25"/>
  <cols>
    <col min="1" max="1" width="14.7109375" customWidth="1"/>
    <col min="3" max="3" width="10.140625" customWidth="1"/>
    <col min="4" max="4" width="7.5703125" customWidth="1"/>
    <col min="5" max="5" width="7.5703125" style="14" customWidth="1"/>
    <col min="6" max="6" width="18.42578125" customWidth="1"/>
    <col min="7" max="7" width="2.28515625" style="158" customWidth="1"/>
    <col min="8" max="8" width="14.28515625" customWidth="1"/>
    <col min="9" max="9" width="23.5703125" customWidth="1"/>
    <col min="10" max="10" width="10.140625" customWidth="1"/>
    <col min="11" max="11" width="2.42578125" customWidth="1"/>
    <col min="12" max="12" width="8.7109375" customWidth="1"/>
    <col min="13" max="13" width="8.7109375" style="14" customWidth="1"/>
    <col min="14" max="14" width="13.7109375" customWidth="1"/>
    <col min="15" max="15" width="13.5703125" customWidth="1"/>
    <col min="16" max="16" width="13.42578125" customWidth="1"/>
    <col min="17" max="17" width="13.28515625" customWidth="1"/>
    <col min="18" max="18" width="15.140625" customWidth="1"/>
    <col min="19" max="20" width="11.42578125" customWidth="1"/>
  </cols>
  <sheetData>
    <row r="1" spans="1:24" ht="15" customHeight="1" x14ac:dyDescent="0.25">
      <c r="A1" s="11" t="s">
        <v>44</v>
      </c>
      <c r="B1" s="281" t="s">
        <v>43</v>
      </c>
      <c r="C1" s="281"/>
      <c r="D1" s="11" t="s">
        <v>45</v>
      </c>
      <c r="E1" s="23" t="s">
        <v>72</v>
      </c>
      <c r="F1" s="23" t="s">
        <v>56</v>
      </c>
      <c r="H1" s="252" t="s">
        <v>98</v>
      </c>
      <c r="I1" s="253"/>
      <c r="J1" s="139">
        <f>SUM(F2:F8)</f>
        <v>0.39</v>
      </c>
      <c r="K1" s="251"/>
      <c r="N1" s="299" t="s">
        <v>109</v>
      </c>
      <c r="O1" s="299"/>
      <c r="P1" s="209" t="s">
        <v>117</v>
      </c>
      <c r="Q1" s="293" t="s">
        <v>115</v>
      </c>
      <c r="R1" s="296" t="s">
        <v>114</v>
      </c>
      <c r="S1" s="296"/>
      <c r="T1" s="297">
        <f>(J3+J13+J24+J34+J44+J54+J64+J74+J84+J94+J104)/11</f>
        <v>0.96369696969696961</v>
      </c>
      <c r="U1" s="294" t="s">
        <v>116</v>
      </c>
      <c r="V1" s="295"/>
      <c r="X1" s="1">
        <v>0.18</v>
      </c>
    </row>
    <row r="2" spans="1:24" ht="15.75" x14ac:dyDescent="0.25">
      <c r="A2" s="268" t="s">
        <v>132</v>
      </c>
      <c r="B2" s="268" t="s">
        <v>15</v>
      </c>
      <c r="C2" s="268"/>
      <c r="D2" s="15">
        <v>80</v>
      </c>
      <c r="E2" s="15">
        <f t="shared" ref="E2:E5" si="0">D2/1000</f>
        <v>0.08</v>
      </c>
      <c r="F2" s="16">
        <f>SUM(E2*INGREDIENTS!$D$4/1)</f>
        <v>0.16</v>
      </c>
      <c r="H2" s="252" t="s">
        <v>121</v>
      </c>
      <c r="I2" s="254"/>
      <c r="J2" s="139">
        <f>INGREDIENTS!$N$11</f>
        <v>0.3193333333333333</v>
      </c>
      <c r="K2" s="251"/>
      <c r="L2" s="2"/>
      <c r="N2" s="300">
        <f>SUM((J5+J15+J26+J36+J46+J56+J66+J76+J86+J96+J106)/11)</f>
        <v>5.8594975757575751</v>
      </c>
      <c r="O2" s="301"/>
      <c r="P2" s="205">
        <v>11</v>
      </c>
      <c r="Q2" s="293"/>
      <c r="R2" s="296"/>
      <c r="S2" s="296"/>
      <c r="T2" s="298"/>
      <c r="U2" s="295">
        <f>SUM(J9,J19,J30,J40,J50,J60,J70,J80,J90,J100,J110)/P2</f>
        <v>0.26767236666666672</v>
      </c>
      <c r="V2" s="295"/>
      <c r="X2">
        <f>N2*X1</f>
        <v>1.0547095636363635</v>
      </c>
    </row>
    <row r="3" spans="1:24" x14ac:dyDescent="0.25">
      <c r="A3" s="268"/>
      <c r="B3" s="268" t="s">
        <v>4</v>
      </c>
      <c r="C3" s="268"/>
      <c r="D3" s="15">
        <v>100</v>
      </c>
      <c r="E3" s="15">
        <f t="shared" si="0"/>
        <v>0.1</v>
      </c>
      <c r="F3" s="16">
        <f>SUM(E3*INGREDIENTS!$D$6/1)</f>
        <v>0.2</v>
      </c>
      <c r="H3" s="255" t="s">
        <v>97</v>
      </c>
      <c r="I3" s="256"/>
      <c r="J3" s="140">
        <f>SUM(J1+J2)</f>
        <v>0.70933333333333337</v>
      </c>
      <c r="K3" s="251"/>
    </row>
    <row r="4" spans="1:24" x14ac:dyDescent="0.25">
      <c r="A4" s="268"/>
      <c r="B4" s="268" t="s">
        <v>32</v>
      </c>
      <c r="C4" s="268"/>
      <c r="D4" s="15">
        <v>5</v>
      </c>
      <c r="E4" s="107">
        <f t="shared" si="0"/>
        <v>5.0000000000000001E-3</v>
      </c>
      <c r="F4" s="16">
        <f>SUM(E4*INGREDIENTS!$D$22/1)</f>
        <v>0.01</v>
      </c>
      <c r="H4" s="257" t="s">
        <v>57</v>
      </c>
      <c r="I4" s="258"/>
      <c r="J4" s="204">
        <v>8.1</v>
      </c>
      <c r="K4" s="251"/>
    </row>
    <row r="5" spans="1:24" x14ac:dyDescent="0.25">
      <c r="A5" s="268"/>
      <c r="B5" s="268" t="s">
        <v>41</v>
      </c>
      <c r="C5" s="268"/>
      <c r="D5" s="15">
        <v>10</v>
      </c>
      <c r="E5" s="107">
        <f t="shared" si="0"/>
        <v>0.01</v>
      </c>
      <c r="F5" s="16">
        <f>SUM(E5*INGREDIENTS!$D$47/1)</f>
        <v>0.02</v>
      </c>
      <c r="H5" s="259" t="s">
        <v>74</v>
      </c>
      <c r="I5" s="260"/>
      <c r="J5" s="141">
        <f>SUM((J3*J4)+J3)</f>
        <v>6.4549333333333339</v>
      </c>
      <c r="K5" s="251"/>
      <c r="N5" s="201" t="s">
        <v>110</v>
      </c>
      <c r="O5" s="201" t="s">
        <v>111</v>
      </c>
      <c r="P5" s="202" t="s">
        <v>112</v>
      </c>
      <c r="Q5" s="203" t="s">
        <v>113</v>
      </c>
      <c r="R5" s="201" t="s">
        <v>66</v>
      </c>
    </row>
    <row r="6" spans="1:24" s="14" customFormat="1" x14ac:dyDescent="0.25">
      <c r="A6" s="18"/>
      <c r="B6" s="6"/>
      <c r="C6" s="6"/>
      <c r="D6" s="22"/>
      <c r="E6" s="22"/>
      <c r="F6" s="22"/>
      <c r="G6" s="158"/>
      <c r="H6" s="261" t="s">
        <v>58</v>
      </c>
      <c r="I6" s="262"/>
      <c r="J6" s="142">
        <f>SUM((J5-(J1+J2)))</f>
        <v>5.7456000000000005</v>
      </c>
      <c r="K6" s="251"/>
      <c r="N6" s="206" t="s">
        <v>120</v>
      </c>
      <c r="O6" s="207">
        <f>J4</f>
        <v>8.1</v>
      </c>
      <c r="P6" s="3">
        <f>J6</f>
        <v>5.7456000000000005</v>
      </c>
      <c r="Q6" s="208">
        <f>J5</f>
        <v>6.4549333333333339</v>
      </c>
      <c r="R6" s="3">
        <f>J3</f>
        <v>0.70933333333333337</v>
      </c>
    </row>
    <row r="7" spans="1:24" s="14" customFormat="1" x14ac:dyDescent="0.25">
      <c r="A7" s="18"/>
      <c r="B7" s="6"/>
      <c r="C7" s="6"/>
      <c r="D7" s="22"/>
      <c r="E7" s="22"/>
      <c r="F7" s="22"/>
      <c r="G7" s="158"/>
      <c r="H7" s="249" t="s">
        <v>76</v>
      </c>
      <c r="I7" s="150" t="s">
        <v>75</v>
      </c>
      <c r="J7" s="143">
        <f>SUM(J1+J2)*INGREDIENTS!$J$3</f>
        <v>3.9013333333333337E-2</v>
      </c>
      <c r="K7" s="251"/>
      <c r="N7" s="206" t="s">
        <v>122</v>
      </c>
      <c r="O7" s="207">
        <f>J14</f>
        <v>6.05</v>
      </c>
      <c r="P7" s="3">
        <f>J16</f>
        <v>6.5299666666666658</v>
      </c>
      <c r="Q7" s="208">
        <f>J15</f>
        <v>7.6092999999999993</v>
      </c>
      <c r="R7" s="3">
        <f>J13</f>
        <v>1.0793333333333333</v>
      </c>
    </row>
    <row r="8" spans="1:24" s="14" customFormat="1" x14ac:dyDescent="0.25">
      <c r="A8" s="18"/>
      <c r="B8" s="6"/>
      <c r="C8" s="6"/>
      <c r="D8" s="22"/>
      <c r="E8" s="22"/>
      <c r="F8" s="22"/>
      <c r="G8" s="158"/>
      <c r="H8" s="249"/>
      <c r="I8" s="7" t="s">
        <v>77</v>
      </c>
      <c r="J8" s="143">
        <f>J5*INGREDIENTS!$J$3</f>
        <v>0.35502133333333336</v>
      </c>
      <c r="K8" s="251"/>
      <c r="N8" s="206" t="s">
        <v>123</v>
      </c>
      <c r="O8" s="207">
        <f>J25</f>
        <v>5.2</v>
      </c>
      <c r="P8" s="3">
        <f>J27</f>
        <v>4.0733333333333333</v>
      </c>
      <c r="Q8" s="208">
        <f>J26</f>
        <v>4.8566666666666665</v>
      </c>
      <c r="R8" s="3">
        <f>J24</f>
        <v>0.78333333333333321</v>
      </c>
    </row>
    <row r="9" spans="1:24" s="14" customFormat="1" x14ac:dyDescent="0.25">
      <c r="A9" s="18"/>
      <c r="B9" s="6"/>
      <c r="C9" s="6"/>
      <c r="D9" s="22"/>
      <c r="E9" s="22"/>
      <c r="F9" s="22"/>
      <c r="G9" s="163"/>
      <c r="H9" s="249"/>
      <c r="I9" s="127" t="s">
        <v>78</v>
      </c>
      <c r="J9" s="144">
        <f>J8-J7</f>
        <v>0.31600800000000001</v>
      </c>
      <c r="K9" s="251"/>
      <c r="N9" s="206" t="s">
        <v>124</v>
      </c>
      <c r="O9" s="207">
        <f>J35</f>
        <v>6.4</v>
      </c>
      <c r="P9" s="3">
        <f>J37</f>
        <v>5.7557333333333336</v>
      </c>
      <c r="Q9" s="208">
        <f>J36</f>
        <v>6.6550666666666665</v>
      </c>
      <c r="R9" s="3">
        <f>J34</f>
        <v>0.89933333333333332</v>
      </c>
    </row>
    <row r="10" spans="1:24" s="14" customFormat="1" ht="19.5" thickBot="1" x14ac:dyDescent="0.3">
      <c r="A10" s="20"/>
      <c r="B10" s="21"/>
      <c r="C10" s="21"/>
      <c r="D10" s="19"/>
      <c r="E10" s="19"/>
      <c r="F10" s="19"/>
      <c r="G10" s="161"/>
      <c r="H10" s="166"/>
      <c r="I10" s="165"/>
      <c r="J10" s="190"/>
      <c r="K10" s="251"/>
      <c r="N10" s="206" t="s">
        <v>125</v>
      </c>
      <c r="O10" s="207">
        <f>J45</f>
        <v>3.58</v>
      </c>
      <c r="P10" s="3">
        <f>J47</f>
        <v>3.7924133333333332</v>
      </c>
      <c r="Q10" s="208">
        <f>J46</f>
        <v>4.8517466666666662</v>
      </c>
      <c r="R10" s="3">
        <f>J44</f>
        <v>1.0593333333333332</v>
      </c>
    </row>
    <row r="11" spans="1:24" x14ac:dyDescent="0.25">
      <c r="A11" s="12" t="s">
        <v>44</v>
      </c>
      <c r="B11" s="288" t="s">
        <v>43</v>
      </c>
      <c r="C11" s="288"/>
      <c r="D11" s="12" t="s">
        <v>45</v>
      </c>
      <c r="E11" s="106" t="s">
        <v>72</v>
      </c>
      <c r="F11" s="12" t="s">
        <v>56</v>
      </c>
      <c r="G11" s="167"/>
      <c r="H11" s="263" t="s">
        <v>98</v>
      </c>
      <c r="I11" s="264"/>
      <c r="J11" s="191">
        <f>SUM(F12:F18)</f>
        <v>0.76</v>
      </c>
      <c r="K11" s="251"/>
      <c r="N11" s="206" t="s">
        <v>126</v>
      </c>
      <c r="O11" s="207">
        <f>J55</f>
        <v>4.68</v>
      </c>
      <c r="P11" s="3">
        <f>J57</f>
        <v>4.9108799999999988</v>
      </c>
      <c r="Q11" s="208">
        <f>J56</f>
        <v>5.960213333333332</v>
      </c>
      <c r="R11" s="3">
        <f>J54</f>
        <v>1.0493333333333332</v>
      </c>
    </row>
    <row r="12" spans="1:24" x14ac:dyDescent="0.25">
      <c r="A12" s="268" t="s">
        <v>133</v>
      </c>
      <c r="B12" s="268" t="s">
        <v>15</v>
      </c>
      <c r="C12" s="268"/>
      <c r="D12" s="15">
        <v>80</v>
      </c>
      <c r="E12" s="15">
        <f t="shared" ref="E12" si="1">D12/1000</f>
        <v>0.08</v>
      </c>
      <c r="F12" s="16">
        <f>SUM(E12*INGREDIENTS!$D$4/1)</f>
        <v>0.16</v>
      </c>
      <c r="H12" s="252" t="s">
        <v>121</v>
      </c>
      <c r="I12" s="254"/>
      <c r="J12" s="139">
        <f>INGREDIENTS!$N$11</f>
        <v>0.3193333333333333</v>
      </c>
      <c r="K12" s="251"/>
      <c r="N12" s="206" t="s">
        <v>127</v>
      </c>
      <c r="O12" s="207">
        <f>J65</f>
        <v>8</v>
      </c>
      <c r="P12" s="3">
        <f>J67</f>
        <v>7.674666666666667</v>
      </c>
      <c r="Q12" s="208">
        <f>J66</f>
        <v>8.6340000000000003</v>
      </c>
      <c r="R12" s="3">
        <f>J64</f>
        <v>0.95933333333333337</v>
      </c>
    </row>
    <row r="13" spans="1:24" x14ac:dyDescent="0.25">
      <c r="A13" s="268"/>
      <c r="B13" s="268" t="s">
        <v>4</v>
      </c>
      <c r="C13" s="268"/>
      <c r="D13" s="15">
        <v>100</v>
      </c>
      <c r="E13" s="15">
        <f t="shared" ref="E13:E15" si="2">D13/1000</f>
        <v>0.1</v>
      </c>
      <c r="F13" s="16">
        <f>SUM(E13*INGREDIENTS!$D$6/1)</f>
        <v>0.2</v>
      </c>
      <c r="H13" s="255" t="s">
        <v>97</v>
      </c>
      <c r="I13" s="256"/>
      <c r="J13" s="140">
        <f>SUM(J11+J12)</f>
        <v>1.0793333333333333</v>
      </c>
      <c r="K13" s="251"/>
      <c r="N13" s="206" t="s">
        <v>128</v>
      </c>
      <c r="O13" s="207">
        <f>J75</f>
        <v>4.1500000000000004</v>
      </c>
      <c r="P13" s="3">
        <f>J77</f>
        <v>3.6658333333333331</v>
      </c>
      <c r="Q13" s="208">
        <f>J76</f>
        <v>4.5491666666666664</v>
      </c>
      <c r="R13" s="3">
        <f>J74</f>
        <v>0.8833333333333333</v>
      </c>
    </row>
    <row r="14" spans="1:24" x14ac:dyDescent="0.25">
      <c r="A14" s="268"/>
      <c r="B14" s="268" t="s">
        <v>105</v>
      </c>
      <c r="C14" s="268"/>
      <c r="D14" s="15">
        <v>100</v>
      </c>
      <c r="E14" s="15">
        <f t="shared" si="2"/>
        <v>0.1</v>
      </c>
      <c r="F14" s="16">
        <f>SUM(E14*INGREDIENTS!$D$22/1)</f>
        <v>0.2</v>
      </c>
      <c r="H14" s="257" t="s">
        <v>57</v>
      </c>
      <c r="I14" s="258"/>
      <c r="J14" s="204">
        <v>6.05</v>
      </c>
      <c r="K14" s="251"/>
      <c r="N14" s="206" t="s">
        <v>129</v>
      </c>
      <c r="O14" s="207">
        <f>J85</f>
        <v>4</v>
      </c>
      <c r="P14" s="3">
        <f>J87</f>
        <v>4.6373333333333324</v>
      </c>
      <c r="Q14" s="208">
        <f>J86</f>
        <v>5.7966666666666651</v>
      </c>
      <c r="R14" s="3">
        <f>J84</f>
        <v>1.1593333333333331</v>
      </c>
    </row>
    <row r="15" spans="1:24" x14ac:dyDescent="0.25">
      <c r="A15" s="268"/>
      <c r="B15" s="268" t="s">
        <v>102</v>
      </c>
      <c r="C15" s="268"/>
      <c r="D15" s="15">
        <v>100</v>
      </c>
      <c r="E15" s="15">
        <f t="shared" si="2"/>
        <v>0.1</v>
      </c>
      <c r="F15" s="16">
        <f>SUM(E15*INGREDIENTS!$D$37/1)</f>
        <v>0.2</v>
      </c>
      <c r="H15" s="259" t="s">
        <v>74</v>
      </c>
      <c r="I15" s="260"/>
      <c r="J15" s="141">
        <f>SUM((J13*J14)+J13)</f>
        <v>7.6092999999999993</v>
      </c>
      <c r="K15" s="251"/>
      <c r="N15" s="206" t="s">
        <v>130</v>
      </c>
      <c r="O15" s="207">
        <f>J95</f>
        <v>2.2799999999999998</v>
      </c>
      <c r="P15" s="3">
        <f>J97</f>
        <v>2.4152800000000001</v>
      </c>
      <c r="Q15" s="208">
        <f>J96</f>
        <v>3.4746133333333331</v>
      </c>
      <c r="R15" s="3">
        <f>J94</f>
        <v>1.0593333333333332</v>
      </c>
    </row>
    <row r="16" spans="1:24" s="14" customFormat="1" x14ac:dyDescent="0.25">
      <c r="A16" s="18"/>
      <c r="B16" s="6"/>
      <c r="C16" s="6"/>
      <c r="D16" s="22"/>
      <c r="E16" s="22"/>
      <c r="F16" s="22"/>
      <c r="G16" s="158"/>
      <c r="H16" s="247" t="s">
        <v>58</v>
      </c>
      <c r="I16" s="248"/>
      <c r="J16" s="192">
        <f>SUM((J15-(J11+J12)))</f>
        <v>6.5299666666666658</v>
      </c>
      <c r="K16" s="251"/>
      <c r="N16" s="206" t="s">
        <v>131</v>
      </c>
      <c r="O16" s="207">
        <f>J105</f>
        <v>4.8499999999999996</v>
      </c>
      <c r="P16" s="3">
        <f>J107</f>
        <v>4.6527666666666665</v>
      </c>
      <c r="Q16" s="208">
        <f>J106</f>
        <v>5.6120999999999999</v>
      </c>
      <c r="R16" s="3">
        <f>J104</f>
        <v>0.95933333333333337</v>
      </c>
    </row>
    <row r="17" spans="1:15" s="14" customFormat="1" ht="18.75" customHeight="1" x14ac:dyDescent="0.25">
      <c r="A17" s="18"/>
      <c r="B17" s="6"/>
      <c r="C17" s="6"/>
      <c r="D17" s="22"/>
      <c r="E17" s="22"/>
      <c r="F17" s="22"/>
      <c r="G17" s="158"/>
      <c r="H17" s="249" t="s">
        <v>76</v>
      </c>
      <c r="I17" s="126" t="s">
        <v>75</v>
      </c>
      <c r="J17" s="143">
        <f>SUM(J11+J12)*INGREDIENTS!$J$3</f>
        <v>5.936333333333333E-2</v>
      </c>
      <c r="K17" s="251"/>
    </row>
    <row r="18" spans="1:15" s="14" customFormat="1" ht="18.75" customHeight="1" x14ac:dyDescent="0.25">
      <c r="A18" s="18"/>
      <c r="B18" s="6"/>
      <c r="C18" s="6"/>
      <c r="D18" s="22"/>
      <c r="E18" s="22"/>
      <c r="F18" s="22"/>
      <c r="G18" s="158"/>
      <c r="H18" s="249"/>
      <c r="I18" s="104" t="s">
        <v>77</v>
      </c>
      <c r="J18" s="143">
        <f>J15*INGREDIENTS!$J$3</f>
        <v>0.41851149999999998</v>
      </c>
      <c r="K18" s="251"/>
    </row>
    <row r="19" spans="1:15" s="14" customFormat="1" ht="18.75" customHeight="1" x14ac:dyDescent="0.25">
      <c r="A19" s="18"/>
      <c r="B19" s="6"/>
      <c r="C19" s="6"/>
      <c r="D19" s="22"/>
      <c r="E19" s="22"/>
      <c r="F19" s="22"/>
      <c r="G19" s="158"/>
      <c r="H19" s="249"/>
      <c r="I19" s="127" t="s">
        <v>78</v>
      </c>
      <c r="J19" s="144">
        <f>J18-J17</f>
        <v>0.35914816666666666</v>
      </c>
      <c r="K19" s="251"/>
    </row>
    <row r="20" spans="1:15" s="14" customFormat="1" ht="15" customHeight="1" x14ac:dyDescent="0.25">
      <c r="A20" s="18"/>
      <c r="B20" s="6"/>
      <c r="C20" s="6"/>
      <c r="D20" s="22"/>
      <c r="E20" s="22"/>
      <c r="F20" s="22"/>
      <c r="G20" s="158"/>
      <c r="H20" s="22"/>
      <c r="I20" s="101"/>
      <c r="J20" s="22"/>
      <c r="K20" s="251"/>
    </row>
    <row r="21" spans="1:15" ht="15.75" customHeight="1" thickBot="1" x14ac:dyDescent="0.3">
      <c r="A21" s="20"/>
      <c r="B21" s="21"/>
      <c r="C21" s="21"/>
      <c r="D21" s="19"/>
      <c r="E21" s="19"/>
      <c r="F21" s="19"/>
      <c r="G21" s="159"/>
      <c r="H21" s="19"/>
      <c r="I21" s="169"/>
      <c r="J21" s="19"/>
      <c r="K21" s="251"/>
    </row>
    <row r="22" spans="1:15" ht="15" customHeight="1" x14ac:dyDescent="0.25">
      <c r="A22" s="12" t="s">
        <v>44</v>
      </c>
      <c r="B22" s="288" t="s">
        <v>43</v>
      </c>
      <c r="C22" s="288"/>
      <c r="D22" s="12" t="s">
        <v>45</v>
      </c>
      <c r="E22" s="106" t="s">
        <v>72</v>
      </c>
      <c r="F22" s="23" t="s">
        <v>56</v>
      </c>
      <c r="G22" s="164"/>
      <c r="H22" s="263" t="s">
        <v>98</v>
      </c>
      <c r="I22" s="264"/>
      <c r="J22" s="191">
        <f>SUM(F23:F29)</f>
        <v>0.46399999999999997</v>
      </c>
      <c r="K22" s="251"/>
    </row>
    <row r="23" spans="1:15" x14ac:dyDescent="0.25">
      <c r="A23" s="268"/>
      <c r="B23" s="268"/>
      <c r="C23" s="268"/>
      <c r="D23" s="15">
        <v>80</v>
      </c>
      <c r="E23" s="15">
        <f t="shared" ref="E23" si="3">D23/1000</f>
        <v>0.08</v>
      </c>
      <c r="F23" s="16">
        <f>SUM(E23*INGREDIENTS!$D$4/1)</f>
        <v>0.16</v>
      </c>
      <c r="H23" s="252" t="s">
        <v>99</v>
      </c>
      <c r="I23" s="253"/>
      <c r="J23" s="139">
        <f>INGREDIENTS!$N$11</f>
        <v>0.3193333333333333</v>
      </c>
      <c r="K23" s="251"/>
    </row>
    <row r="24" spans="1:15" x14ac:dyDescent="0.25">
      <c r="A24" s="268"/>
      <c r="B24" s="268"/>
      <c r="C24" s="268"/>
      <c r="D24" s="15">
        <v>100</v>
      </c>
      <c r="E24" s="15">
        <f t="shared" ref="E24" si="4">D24/1000</f>
        <v>0.1</v>
      </c>
      <c r="F24" s="16">
        <f>SUM(E24*INGREDIENTS!$D$6/1)</f>
        <v>0.2</v>
      </c>
      <c r="H24" s="255" t="s">
        <v>97</v>
      </c>
      <c r="I24" s="256"/>
      <c r="J24" s="140">
        <f>SUM(J22+J23)</f>
        <v>0.78333333333333321</v>
      </c>
      <c r="K24" s="251"/>
    </row>
    <row r="25" spans="1:15" x14ac:dyDescent="0.25">
      <c r="A25" s="268"/>
      <c r="B25" s="268"/>
      <c r="C25" s="268"/>
      <c r="D25" s="107">
        <v>20</v>
      </c>
      <c r="E25" s="107">
        <f t="shared" ref="E25" si="5">D25/1000</f>
        <v>0.02</v>
      </c>
      <c r="F25" s="16">
        <f>SUM(E25*INGREDIENTS!$D$39/1)</f>
        <v>0.04</v>
      </c>
      <c r="H25" s="257" t="s">
        <v>57</v>
      </c>
      <c r="I25" s="258"/>
      <c r="J25" s="204">
        <v>5.2</v>
      </c>
      <c r="K25" s="251"/>
    </row>
    <row r="26" spans="1:15" x14ac:dyDescent="0.25">
      <c r="A26" s="268"/>
      <c r="B26" s="279"/>
      <c r="C26" s="280"/>
      <c r="D26" s="107">
        <v>20</v>
      </c>
      <c r="E26" s="107">
        <f t="shared" ref="E26" si="6">D26/1000</f>
        <v>0.02</v>
      </c>
      <c r="F26" s="16">
        <f>SUM(E26*INGREDIENTS!$D$29/1)</f>
        <v>0.04</v>
      </c>
      <c r="H26" s="259" t="s">
        <v>74</v>
      </c>
      <c r="I26" s="260"/>
      <c r="J26" s="141">
        <f>SUM((J24*J25)+J24)</f>
        <v>4.8566666666666665</v>
      </c>
      <c r="K26" s="251"/>
    </row>
    <row r="27" spans="1:15" ht="17.25" customHeight="1" x14ac:dyDescent="0.25">
      <c r="A27" s="268"/>
      <c r="B27" s="268"/>
      <c r="C27" s="268"/>
      <c r="D27" s="107">
        <v>2</v>
      </c>
      <c r="E27" s="107">
        <f t="shared" ref="E27:E28" si="7">D27/1000</f>
        <v>2E-3</v>
      </c>
      <c r="F27" s="16">
        <f>SUM(E27*INGREDIENTS!$D$29/1)</f>
        <v>4.0000000000000001E-3</v>
      </c>
      <c r="H27" s="247" t="s">
        <v>58</v>
      </c>
      <c r="I27" s="272"/>
      <c r="J27" s="192">
        <f>SUM((J26-(J22+J23)))</f>
        <v>4.0733333333333333</v>
      </c>
      <c r="K27" s="251"/>
    </row>
    <row r="28" spans="1:15" ht="15" customHeight="1" x14ac:dyDescent="0.25">
      <c r="A28" s="268"/>
      <c r="B28" s="268"/>
      <c r="C28" s="268"/>
      <c r="D28" s="107">
        <v>10</v>
      </c>
      <c r="E28" s="107">
        <f t="shared" si="7"/>
        <v>0.01</v>
      </c>
      <c r="F28" s="16">
        <f>SUM(E28*INGREDIENTS!$D$29/1)</f>
        <v>0.02</v>
      </c>
      <c r="H28" s="249" t="s">
        <v>76</v>
      </c>
      <c r="I28" s="150" t="s">
        <v>75</v>
      </c>
      <c r="J28" s="143">
        <f>SUM(J22+J23)*INGREDIENTS!$J$3</f>
        <v>4.3083333333333328E-2</v>
      </c>
      <c r="K28" s="251"/>
    </row>
    <row r="29" spans="1:15" s="14" customFormat="1" ht="15" customHeight="1" x14ac:dyDescent="0.25">
      <c r="A29" s="18"/>
      <c r="B29" s="6"/>
      <c r="C29" s="6"/>
      <c r="D29" s="22"/>
      <c r="E29" s="22"/>
      <c r="F29" s="22"/>
      <c r="G29" s="158"/>
      <c r="H29" s="249"/>
      <c r="I29" s="7" t="s">
        <v>77</v>
      </c>
      <c r="J29" s="143">
        <f>J26*INGREDIENTS!$J$3</f>
        <v>0.26711666666666667</v>
      </c>
      <c r="K29" s="251"/>
    </row>
    <row r="30" spans="1:15" s="14" customFormat="1" ht="15" customHeight="1" thickBot="1" x14ac:dyDescent="0.3">
      <c r="A30" s="18"/>
      <c r="B30" s="6"/>
      <c r="C30" s="6"/>
      <c r="D30" s="22"/>
      <c r="E30" s="22"/>
      <c r="F30" s="22"/>
      <c r="G30" s="158"/>
      <c r="H30" s="250"/>
      <c r="I30" s="160" t="s">
        <v>78</v>
      </c>
      <c r="J30" s="193">
        <f>J29-J28</f>
        <v>0.22403333333333333</v>
      </c>
      <c r="K30" s="251"/>
    </row>
    <row r="31" spans="1:15" ht="15.75" customHeight="1" thickBot="1" x14ac:dyDescent="0.3">
      <c r="A31" s="20"/>
      <c r="B31" s="21"/>
      <c r="C31" s="21"/>
      <c r="D31" s="19"/>
      <c r="E31" s="19"/>
      <c r="F31" s="19"/>
      <c r="G31" s="161"/>
      <c r="H31" s="156"/>
      <c r="I31" s="156"/>
      <c r="J31" s="156"/>
      <c r="K31" s="251"/>
      <c r="N31" s="14"/>
      <c r="O31" s="14"/>
    </row>
    <row r="32" spans="1:15" ht="15.75" customHeight="1" x14ac:dyDescent="0.25">
      <c r="A32" s="12" t="s">
        <v>44</v>
      </c>
      <c r="B32" s="288" t="s">
        <v>43</v>
      </c>
      <c r="C32" s="288"/>
      <c r="D32" s="12" t="s">
        <v>45</v>
      </c>
      <c r="E32" s="106" t="s">
        <v>72</v>
      </c>
      <c r="F32" s="23" t="s">
        <v>56</v>
      </c>
      <c r="G32" s="167"/>
      <c r="H32" s="263" t="s">
        <v>98</v>
      </c>
      <c r="I32" s="264"/>
      <c r="J32" s="191">
        <f>SUM(F33:F39)</f>
        <v>0.58000000000000007</v>
      </c>
      <c r="K32" s="251"/>
      <c r="N32" s="14"/>
      <c r="O32" s="14"/>
    </row>
    <row r="33" spans="1:15" ht="15" customHeight="1" x14ac:dyDescent="0.25">
      <c r="A33" s="268"/>
      <c r="B33" s="268"/>
      <c r="C33" s="268"/>
      <c r="D33" s="15">
        <v>50</v>
      </c>
      <c r="E33" s="15">
        <f t="shared" ref="E33" si="8">D33/1000</f>
        <v>0.05</v>
      </c>
      <c r="F33" s="16">
        <f>SUM(E33*INGREDIENTS!$D$4/1)</f>
        <v>0.1</v>
      </c>
      <c r="H33" s="252" t="s">
        <v>121</v>
      </c>
      <c r="I33" s="254"/>
      <c r="J33" s="139">
        <f>INGREDIENTS!$N$11</f>
        <v>0.3193333333333333</v>
      </c>
      <c r="K33" s="251"/>
      <c r="N33" s="14"/>
      <c r="O33" s="14"/>
    </row>
    <row r="34" spans="1:15" ht="15" customHeight="1" x14ac:dyDescent="0.25">
      <c r="A34" s="268"/>
      <c r="B34" s="268"/>
      <c r="C34" s="268"/>
      <c r="D34" s="15">
        <v>100</v>
      </c>
      <c r="E34" s="15">
        <f t="shared" ref="E34" si="9">D34/1000</f>
        <v>0.1</v>
      </c>
      <c r="F34" s="16">
        <f>SUM(E34*INGREDIENTS!$D$6/1)</f>
        <v>0.2</v>
      </c>
      <c r="H34" s="255" t="s">
        <v>97</v>
      </c>
      <c r="I34" s="256"/>
      <c r="J34" s="140">
        <f>SUM(J32+J33)</f>
        <v>0.89933333333333332</v>
      </c>
      <c r="K34" s="251"/>
    </row>
    <row r="35" spans="1:15" x14ac:dyDescent="0.25">
      <c r="A35" s="268"/>
      <c r="B35" s="268"/>
      <c r="C35" s="268"/>
      <c r="D35" s="107">
        <v>80</v>
      </c>
      <c r="E35" s="107">
        <f t="shared" ref="E35" si="10">D35/1000</f>
        <v>0.08</v>
      </c>
      <c r="F35" s="16">
        <f>SUM(E35*INGREDIENTS!$D$13/1)</f>
        <v>0.16</v>
      </c>
      <c r="H35" s="257" t="s">
        <v>57</v>
      </c>
      <c r="I35" s="258"/>
      <c r="J35" s="204">
        <v>6.4</v>
      </c>
      <c r="K35" s="251"/>
    </row>
    <row r="36" spans="1:15" x14ac:dyDescent="0.25">
      <c r="A36" s="268"/>
      <c r="B36" s="268"/>
      <c r="C36" s="268"/>
      <c r="D36" s="107">
        <v>40</v>
      </c>
      <c r="E36" s="107">
        <f t="shared" ref="E36" si="11">D36/1000</f>
        <v>0.04</v>
      </c>
      <c r="F36" s="16">
        <f>SUM(E36*INGREDIENTS!$D$19/1)</f>
        <v>0.08</v>
      </c>
      <c r="H36" s="259" t="s">
        <v>74</v>
      </c>
      <c r="I36" s="260"/>
      <c r="J36" s="141">
        <f>SUM((J34*J35)+J34)</f>
        <v>6.6550666666666665</v>
      </c>
      <c r="K36" s="251"/>
    </row>
    <row r="37" spans="1:15" ht="18.75" customHeight="1" x14ac:dyDescent="0.25">
      <c r="A37" s="268"/>
      <c r="B37" s="268"/>
      <c r="C37" s="268"/>
      <c r="D37" s="107">
        <v>20</v>
      </c>
      <c r="E37" s="107">
        <f t="shared" ref="E37" si="12">D37/1000</f>
        <v>0.02</v>
      </c>
      <c r="F37" s="16">
        <f>SUM(E37*INGREDIENTS!$D$28/1)</f>
        <v>0.04</v>
      </c>
      <c r="H37" s="247" t="s">
        <v>58</v>
      </c>
      <c r="I37" s="248"/>
      <c r="J37" s="192">
        <f>SUM((J36-(J32+J33)))</f>
        <v>5.7557333333333336</v>
      </c>
      <c r="K37" s="251"/>
    </row>
    <row r="38" spans="1:15" ht="15" customHeight="1" x14ac:dyDescent="0.25">
      <c r="A38" s="268"/>
      <c r="B38" s="279"/>
      <c r="C38" s="280"/>
      <c r="D38" s="107"/>
      <c r="E38" s="107"/>
      <c r="F38" s="16"/>
      <c r="H38" s="249" t="s">
        <v>76</v>
      </c>
      <c r="I38" s="150" t="s">
        <v>75</v>
      </c>
      <c r="J38" s="143">
        <f>SUM(J32+J33)*INGREDIENTS!$J$3</f>
        <v>4.9463333333333331E-2</v>
      </c>
      <c r="K38" s="251"/>
    </row>
    <row r="39" spans="1:15" ht="15" customHeight="1" x14ac:dyDescent="0.25">
      <c r="A39" s="5"/>
      <c r="B39" s="6"/>
      <c r="C39" s="6"/>
      <c r="H39" s="249"/>
      <c r="I39" s="7" t="s">
        <v>77</v>
      </c>
      <c r="J39" s="143">
        <f>J36*INGREDIENTS!$J$3</f>
        <v>0.36602866666666667</v>
      </c>
      <c r="K39" s="251"/>
    </row>
    <row r="40" spans="1:15" ht="15.75" customHeight="1" thickBot="1" x14ac:dyDescent="0.3">
      <c r="H40" s="250"/>
      <c r="I40" s="160" t="s">
        <v>78</v>
      </c>
      <c r="J40" s="193">
        <f>J39-J38</f>
        <v>0.31656533333333337</v>
      </c>
      <c r="K40" s="251"/>
    </row>
    <row r="41" spans="1:15" ht="15.75" thickBot="1" x14ac:dyDescent="0.3">
      <c r="A41" s="19"/>
      <c r="B41" s="19"/>
      <c r="C41" s="19"/>
      <c r="D41" s="19"/>
      <c r="E41" s="19"/>
      <c r="F41" s="19"/>
      <c r="G41" s="159"/>
      <c r="H41" s="19"/>
      <c r="I41" s="19"/>
      <c r="J41" s="19"/>
      <c r="K41" s="251"/>
    </row>
    <row r="42" spans="1:15" x14ac:dyDescent="0.25">
      <c r="A42" s="12" t="s">
        <v>44</v>
      </c>
      <c r="B42" s="288" t="s">
        <v>43</v>
      </c>
      <c r="C42" s="288"/>
      <c r="D42" s="12" t="s">
        <v>45</v>
      </c>
      <c r="E42" s="106" t="s">
        <v>72</v>
      </c>
      <c r="F42" s="12" t="s">
        <v>56</v>
      </c>
      <c r="H42" s="263" t="s">
        <v>98</v>
      </c>
      <c r="I42" s="264"/>
      <c r="J42" s="191">
        <f>SUM(F43:F49)</f>
        <v>0.74</v>
      </c>
      <c r="K42" s="251"/>
    </row>
    <row r="43" spans="1:15" x14ac:dyDescent="0.25">
      <c r="A43" s="268"/>
      <c r="B43" s="268"/>
      <c r="C43" s="268"/>
      <c r="D43" s="15">
        <v>50</v>
      </c>
      <c r="E43" s="15">
        <f t="shared" ref="E43" si="13">D43/1000</f>
        <v>0.05</v>
      </c>
      <c r="F43" s="16">
        <f>SUM(E43*INGREDIENTS!$D$4/1)</f>
        <v>0.1</v>
      </c>
      <c r="H43" s="252" t="s">
        <v>121</v>
      </c>
      <c r="I43" s="254"/>
      <c r="J43" s="139">
        <f>INGREDIENTS!$N$11</f>
        <v>0.3193333333333333</v>
      </c>
      <c r="K43" s="251"/>
    </row>
    <row r="44" spans="1:15" x14ac:dyDescent="0.25">
      <c r="A44" s="268"/>
      <c r="B44" s="268"/>
      <c r="C44" s="268"/>
      <c r="D44" s="15">
        <v>100</v>
      </c>
      <c r="E44" s="15">
        <f t="shared" ref="E44:E48" si="14">D44/1000</f>
        <v>0.1</v>
      </c>
      <c r="F44" s="16">
        <f>SUM(E44*INGREDIENTS!$D$6/1)</f>
        <v>0.2</v>
      </c>
      <c r="H44" s="255" t="s">
        <v>97</v>
      </c>
      <c r="I44" s="256"/>
      <c r="J44" s="140">
        <f>SUM(J42+J43)</f>
        <v>1.0593333333333332</v>
      </c>
      <c r="K44" s="251"/>
    </row>
    <row r="45" spans="1:15" x14ac:dyDescent="0.25">
      <c r="A45" s="268"/>
      <c r="B45" s="279"/>
      <c r="C45" s="280"/>
      <c r="D45" s="15">
        <v>40</v>
      </c>
      <c r="E45" s="15">
        <f t="shared" si="14"/>
        <v>0.04</v>
      </c>
      <c r="F45" s="16">
        <f>SUM(E45*INGREDIENTS!$D$18/1)</f>
        <v>0.08</v>
      </c>
      <c r="H45" s="257" t="s">
        <v>57</v>
      </c>
      <c r="I45" s="258"/>
      <c r="J45" s="204">
        <v>3.58</v>
      </c>
      <c r="K45" s="251"/>
    </row>
    <row r="46" spans="1:15" x14ac:dyDescent="0.25">
      <c r="A46" s="268"/>
      <c r="B46" s="268"/>
      <c r="C46" s="268"/>
      <c r="D46" s="107">
        <v>40</v>
      </c>
      <c r="E46" s="107">
        <f t="shared" si="14"/>
        <v>0.04</v>
      </c>
      <c r="F46" s="16">
        <f>SUM(E46*INGREDIENTS!$D$14/1)</f>
        <v>0.08</v>
      </c>
      <c r="H46" s="245" t="s">
        <v>74</v>
      </c>
      <c r="I46" s="246"/>
      <c r="J46" s="210">
        <f>SUM((J44*J45)+J44)</f>
        <v>4.8517466666666662</v>
      </c>
      <c r="K46" s="251"/>
    </row>
    <row r="47" spans="1:15" x14ac:dyDescent="0.25">
      <c r="A47" s="268"/>
      <c r="B47" s="268"/>
      <c r="C47" s="268"/>
      <c r="D47" s="107">
        <v>40</v>
      </c>
      <c r="E47" s="107">
        <f t="shared" si="14"/>
        <v>0.04</v>
      </c>
      <c r="F47" s="16">
        <f>SUM(E47*INGREDIENTS!$D$15/1)</f>
        <v>0.08</v>
      </c>
      <c r="H47" s="247" t="s">
        <v>58</v>
      </c>
      <c r="I47" s="248"/>
      <c r="J47" s="192">
        <f>SUM((J46-(J42+J43)))</f>
        <v>3.7924133333333332</v>
      </c>
      <c r="K47" s="251"/>
    </row>
    <row r="48" spans="1:15" s="14" customFormat="1" ht="15" customHeight="1" x14ac:dyDescent="0.25">
      <c r="A48" s="268"/>
      <c r="B48" s="268"/>
      <c r="C48" s="268"/>
      <c r="D48" s="107">
        <v>100</v>
      </c>
      <c r="E48" s="107">
        <f t="shared" si="14"/>
        <v>0.1</v>
      </c>
      <c r="F48" s="16">
        <f>SUM(E48*INGREDIENTS!$D$38/1)</f>
        <v>0.2</v>
      </c>
      <c r="G48" s="158"/>
      <c r="H48" s="249" t="s">
        <v>76</v>
      </c>
      <c r="I48" s="150" t="s">
        <v>75</v>
      </c>
      <c r="J48" s="143">
        <f>SUM(J42+J43)*INGREDIENTS!$J$3</f>
        <v>5.8263333333333327E-2</v>
      </c>
      <c r="K48" s="251"/>
    </row>
    <row r="49" spans="1:14" s="14" customFormat="1" ht="15" customHeight="1" x14ac:dyDescent="0.25">
      <c r="A49" s="18"/>
      <c r="B49" s="6"/>
      <c r="C49" s="6"/>
      <c r="D49" s="22"/>
      <c r="E49" s="22"/>
      <c r="F49" s="22"/>
      <c r="G49" s="158"/>
      <c r="H49" s="249"/>
      <c r="I49" s="7" t="s">
        <v>77</v>
      </c>
      <c r="J49" s="143">
        <f>J46*INGREDIENTS!$J$3</f>
        <v>0.26684606666666666</v>
      </c>
      <c r="K49" s="251"/>
    </row>
    <row r="50" spans="1:14" s="14" customFormat="1" ht="15" customHeight="1" thickBot="1" x14ac:dyDescent="0.3">
      <c r="A50" s="18"/>
      <c r="B50" s="6"/>
      <c r="C50" s="6"/>
      <c r="D50" s="22"/>
      <c r="E50" s="22"/>
      <c r="F50" s="22"/>
      <c r="G50" s="158"/>
      <c r="H50" s="250"/>
      <c r="I50" s="160" t="s">
        <v>78</v>
      </c>
      <c r="J50" s="193">
        <f>J49-J48</f>
        <v>0.20858273333333333</v>
      </c>
      <c r="K50" s="251"/>
    </row>
    <row r="51" spans="1:14" ht="15.75" thickBot="1" x14ac:dyDescent="0.3">
      <c r="A51" s="20"/>
      <c r="B51" s="21"/>
      <c r="C51" s="21"/>
      <c r="D51" s="19"/>
      <c r="E51" s="19"/>
      <c r="F51" s="19"/>
      <c r="G51" s="159"/>
      <c r="H51" s="19"/>
      <c r="I51" s="19"/>
      <c r="J51" s="19"/>
      <c r="K51" s="251"/>
    </row>
    <row r="52" spans="1:14" x14ac:dyDescent="0.25">
      <c r="A52" s="105" t="s">
        <v>44</v>
      </c>
      <c r="B52" s="105" t="s">
        <v>43</v>
      </c>
      <c r="C52" s="105"/>
      <c r="D52" s="105" t="s">
        <v>45</v>
      </c>
      <c r="E52" s="106" t="s">
        <v>72</v>
      </c>
      <c r="F52" s="106" t="s">
        <v>56</v>
      </c>
      <c r="H52" s="263" t="s">
        <v>98</v>
      </c>
      <c r="I52" s="264"/>
      <c r="J52" s="198">
        <f>SUM(F53:F59)</f>
        <v>0.73</v>
      </c>
      <c r="K52" s="251"/>
    </row>
    <row r="53" spans="1:14" ht="14.25" customHeight="1" x14ac:dyDescent="0.25">
      <c r="A53" s="265"/>
      <c r="B53" s="268"/>
      <c r="C53" s="268"/>
      <c r="D53" s="107">
        <v>50</v>
      </c>
      <c r="E53" s="107">
        <f t="shared" ref="E53" si="15">D53/1000</f>
        <v>0.05</v>
      </c>
      <c r="F53" s="16">
        <f>SUM(E53*INGREDIENTS!$D$4/1)</f>
        <v>0.1</v>
      </c>
      <c r="H53" s="252" t="s">
        <v>121</v>
      </c>
      <c r="I53" s="254"/>
      <c r="J53" s="139">
        <f>INGREDIENTS!$N$11</f>
        <v>0.3193333333333333</v>
      </c>
      <c r="K53" s="251"/>
    </row>
    <row r="54" spans="1:14" x14ac:dyDescent="0.25">
      <c r="A54" s="266"/>
      <c r="B54" s="268"/>
      <c r="C54" s="268"/>
      <c r="D54" s="107">
        <v>80</v>
      </c>
      <c r="E54" s="107">
        <f t="shared" ref="E54:E58" si="16">D54/1000</f>
        <v>0.08</v>
      </c>
      <c r="F54" s="16">
        <f>SUM(E54*INGREDIENTS!$D$6/1)</f>
        <v>0.16</v>
      </c>
      <c r="H54" s="255" t="s">
        <v>97</v>
      </c>
      <c r="I54" s="256"/>
      <c r="J54" s="140">
        <f>SUM(J52+J53)</f>
        <v>1.0493333333333332</v>
      </c>
      <c r="K54" s="251"/>
    </row>
    <row r="55" spans="1:14" x14ac:dyDescent="0.25">
      <c r="A55" s="266"/>
      <c r="B55" s="268"/>
      <c r="C55" s="268"/>
      <c r="D55" s="107">
        <v>40</v>
      </c>
      <c r="E55" s="107">
        <f t="shared" si="16"/>
        <v>0.04</v>
      </c>
      <c r="F55" s="16">
        <f>SUM(E55*INGREDIENTS!$D$19/1)</f>
        <v>0.08</v>
      </c>
      <c r="H55" s="257" t="s">
        <v>57</v>
      </c>
      <c r="I55" s="258"/>
      <c r="J55" s="204">
        <v>4.68</v>
      </c>
      <c r="K55" s="251"/>
    </row>
    <row r="56" spans="1:14" x14ac:dyDescent="0.25">
      <c r="A56" s="266"/>
      <c r="B56" s="268"/>
      <c r="C56" s="268"/>
      <c r="D56" s="107">
        <v>40</v>
      </c>
      <c r="E56" s="107">
        <f t="shared" si="16"/>
        <v>0.04</v>
      </c>
      <c r="F56" s="16">
        <f>SUM(E56*INGREDIENTS!$D$14/1)</f>
        <v>0.08</v>
      </c>
      <c r="H56" s="245" t="s">
        <v>74</v>
      </c>
      <c r="I56" s="246"/>
      <c r="J56" s="199">
        <f>SUM((J54*J55)+J54)</f>
        <v>5.960213333333332</v>
      </c>
      <c r="K56" s="251"/>
    </row>
    <row r="57" spans="1:14" x14ac:dyDescent="0.25">
      <c r="A57" s="266"/>
      <c r="B57" s="268"/>
      <c r="C57" s="268"/>
      <c r="D57" s="107">
        <v>150</v>
      </c>
      <c r="E57" s="107">
        <f t="shared" si="16"/>
        <v>0.15</v>
      </c>
      <c r="F57" s="16">
        <f>SUM(E57*INGREDIENTS!$D$34/1)</f>
        <v>0.3</v>
      </c>
      <c r="H57" s="247" t="s">
        <v>58</v>
      </c>
      <c r="I57" s="248"/>
      <c r="J57" s="192">
        <f>SUM((J56-(J52+J53)))</f>
        <v>4.9108799999999988</v>
      </c>
      <c r="K57" s="251"/>
    </row>
    <row r="58" spans="1:14" x14ac:dyDescent="0.25">
      <c r="A58" s="267"/>
      <c r="B58" s="268"/>
      <c r="C58" s="268"/>
      <c r="D58" s="107">
        <v>5</v>
      </c>
      <c r="E58" s="107">
        <f t="shared" si="16"/>
        <v>5.0000000000000001E-3</v>
      </c>
      <c r="F58" s="16">
        <f>SUM(E58*INGREDIENTS!$D$17/1)</f>
        <v>0.01</v>
      </c>
      <c r="H58" s="249" t="s">
        <v>76</v>
      </c>
      <c r="I58" s="150" t="s">
        <v>75</v>
      </c>
      <c r="J58" s="143">
        <f>SUM(J52+J53)*INGREDIENTS!$J$3</f>
        <v>5.7713333333333325E-2</v>
      </c>
      <c r="K58" s="251"/>
    </row>
    <row r="59" spans="1:14" x14ac:dyDescent="0.25">
      <c r="H59" s="249"/>
      <c r="I59" s="108" t="s">
        <v>77</v>
      </c>
      <c r="J59" s="143">
        <f>J56*INGREDIENTS!$J$3</f>
        <v>0.32781173333333324</v>
      </c>
      <c r="K59" s="251"/>
    </row>
    <row r="60" spans="1:14" ht="15.75" thickBot="1" x14ac:dyDescent="0.3">
      <c r="H60" s="250"/>
      <c r="I60" s="160" t="s">
        <v>78</v>
      </c>
      <c r="J60" s="193">
        <f>J59-J58</f>
        <v>0.27009839999999991</v>
      </c>
      <c r="K60" s="251"/>
    </row>
    <row r="61" spans="1:14" ht="15.75" thickBot="1" x14ac:dyDescent="0.3">
      <c r="K61" s="251"/>
    </row>
    <row r="62" spans="1:14" x14ac:dyDescent="0.25">
      <c r="A62" s="145" t="s">
        <v>44</v>
      </c>
      <c r="B62" s="281" t="s">
        <v>43</v>
      </c>
      <c r="C62" s="281"/>
      <c r="D62" s="11" t="s">
        <v>45</v>
      </c>
      <c r="E62" s="106" t="s">
        <v>72</v>
      </c>
      <c r="F62" s="182" t="s">
        <v>56</v>
      </c>
      <c r="G62" s="184"/>
      <c r="H62" s="253" t="s">
        <v>98</v>
      </c>
      <c r="I62" s="253"/>
      <c r="J62" s="139">
        <f>SUM(F63:F69)</f>
        <v>0.64</v>
      </c>
      <c r="K62" s="251"/>
      <c r="L62" s="14"/>
      <c r="N62" s="14"/>
    </row>
    <row r="63" spans="1:14" x14ac:dyDescent="0.25">
      <c r="A63" s="289"/>
      <c r="B63" s="268"/>
      <c r="C63" s="268"/>
      <c r="D63" s="15">
        <v>50</v>
      </c>
      <c r="E63" s="15">
        <f t="shared" ref="E63:E64" si="17">D63/1000</f>
        <v>0.05</v>
      </c>
      <c r="F63" s="139">
        <f>SUM(E63*INGREDIENTS!$D$4/1)</f>
        <v>0.1</v>
      </c>
      <c r="G63" s="185"/>
      <c r="H63" s="252" t="s">
        <v>121</v>
      </c>
      <c r="I63" s="254"/>
      <c r="J63" s="139">
        <f>INGREDIENTS!$N$11</f>
        <v>0.3193333333333333</v>
      </c>
      <c r="K63" s="251"/>
    </row>
    <row r="64" spans="1:14" x14ac:dyDescent="0.25">
      <c r="A64" s="289"/>
      <c r="B64" s="268"/>
      <c r="C64" s="268"/>
      <c r="D64" s="107">
        <v>80</v>
      </c>
      <c r="E64" s="107">
        <f t="shared" si="17"/>
        <v>0.08</v>
      </c>
      <c r="F64" s="16">
        <f>SUM(E64*INGREDIENTS!$D$6/1)</f>
        <v>0.16</v>
      </c>
      <c r="G64" s="185"/>
      <c r="H64" s="270" t="s">
        <v>97</v>
      </c>
      <c r="I64" s="256"/>
      <c r="J64" s="140">
        <f>SUM(J62+J63)</f>
        <v>0.95933333333333337</v>
      </c>
      <c r="K64" s="251"/>
    </row>
    <row r="65" spans="1:11" x14ac:dyDescent="0.25">
      <c r="A65" s="289"/>
      <c r="B65" s="268"/>
      <c r="C65" s="268"/>
      <c r="D65" s="107">
        <v>40</v>
      </c>
      <c r="E65" s="107">
        <f t="shared" ref="E65:E66" si="18">D65/1000</f>
        <v>0.04</v>
      </c>
      <c r="F65" s="139">
        <f>SUM(E65*INGREDIENTS!$D$19/1)</f>
        <v>0.08</v>
      </c>
      <c r="G65" s="185"/>
      <c r="H65" s="258" t="s">
        <v>57</v>
      </c>
      <c r="I65" s="258"/>
      <c r="J65" s="204">
        <v>8</v>
      </c>
      <c r="K65" s="251"/>
    </row>
    <row r="66" spans="1:11" x14ac:dyDescent="0.25">
      <c r="A66" s="289"/>
      <c r="B66" s="268"/>
      <c r="C66" s="268"/>
      <c r="D66" s="107">
        <v>40</v>
      </c>
      <c r="E66" s="107">
        <f t="shared" si="18"/>
        <v>0.04</v>
      </c>
      <c r="F66" s="16">
        <f>SUM(E66*INGREDIENTS!$D$14/1)</f>
        <v>0.08</v>
      </c>
      <c r="G66" s="185"/>
      <c r="H66" s="260" t="s">
        <v>74</v>
      </c>
      <c r="I66" s="260"/>
      <c r="J66" s="141">
        <f>SUM((J64*J65)+J64)</f>
        <v>8.6340000000000003</v>
      </c>
      <c r="K66" s="251"/>
    </row>
    <row r="67" spans="1:11" x14ac:dyDescent="0.25">
      <c r="A67" s="289"/>
      <c r="B67" s="268"/>
      <c r="C67" s="268"/>
      <c r="D67" s="107">
        <v>60</v>
      </c>
      <c r="E67" s="107">
        <f t="shared" ref="E67" si="19">D67/1000</f>
        <v>0.06</v>
      </c>
      <c r="F67" s="16">
        <f>SUM(E67*INGREDIENTS!$D$16/1)</f>
        <v>0.12</v>
      </c>
      <c r="G67" s="185"/>
      <c r="H67" s="262" t="s">
        <v>58</v>
      </c>
      <c r="I67" s="262"/>
      <c r="J67" s="142">
        <f>SUM((J66-(J62+J63)))</f>
        <v>7.674666666666667</v>
      </c>
      <c r="K67" s="251"/>
    </row>
    <row r="68" spans="1:11" x14ac:dyDescent="0.25">
      <c r="A68" s="289"/>
      <c r="B68" s="268"/>
      <c r="C68" s="268"/>
      <c r="D68" s="107">
        <v>50</v>
      </c>
      <c r="E68" s="107">
        <f t="shared" ref="E68" si="20">D68/1000</f>
        <v>0.05</v>
      </c>
      <c r="F68" s="16">
        <f>SUM(E68*INGREDIENTS!$D$22/1)</f>
        <v>0.1</v>
      </c>
      <c r="G68" s="188"/>
      <c r="H68" s="249" t="s">
        <v>76</v>
      </c>
      <c r="I68" s="150" t="s">
        <v>75</v>
      </c>
      <c r="J68" s="143">
        <f>SUM(J62+J63)*INGREDIENTS!$J$3</f>
        <v>5.2763333333333336E-2</v>
      </c>
      <c r="K68" s="251"/>
    </row>
    <row r="69" spans="1:11" x14ac:dyDescent="0.25">
      <c r="A69" s="14"/>
      <c r="B69" s="14"/>
      <c r="C69" s="14"/>
      <c r="D69" s="14"/>
      <c r="F69" s="14"/>
      <c r="G69" s="14"/>
      <c r="H69" s="249"/>
      <c r="I69" s="108" t="s">
        <v>77</v>
      </c>
      <c r="J69" s="143">
        <f>J66*INGREDIENTS!$J$3</f>
        <v>0.47487000000000001</v>
      </c>
      <c r="K69" s="251"/>
    </row>
    <row r="70" spans="1:11" x14ac:dyDescent="0.25">
      <c r="A70" s="14"/>
      <c r="B70" s="14"/>
      <c r="C70" s="14"/>
      <c r="D70" s="14"/>
      <c r="F70" s="22"/>
      <c r="G70" s="187"/>
      <c r="H70" s="249"/>
      <c r="I70" s="127" t="s">
        <v>78</v>
      </c>
      <c r="J70" s="144">
        <f>J69-J68</f>
        <v>0.42210666666666669</v>
      </c>
      <c r="K70" s="251"/>
    </row>
    <row r="71" spans="1:11" ht="15.75" thickBot="1" x14ac:dyDescent="0.3">
      <c r="A71" s="19"/>
      <c r="B71" s="19"/>
      <c r="C71" s="19"/>
      <c r="D71" s="19"/>
      <c r="E71" s="19"/>
      <c r="F71" s="14"/>
      <c r="G71" s="187"/>
      <c r="H71" s="13"/>
      <c r="I71" s="19"/>
      <c r="J71" s="19"/>
      <c r="K71" s="251"/>
    </row>
    <row r="72" spans="1:11" x14ac:dyDescent="0.25">
      <c r="A72" s="194" t="s">
        <v>44</v>
      </c>
      <c r="B72" s="281" t="s">
        <v>43</v>
      </c>
      <c r="C72" s="281"/>
      <c r="D72" s="105" t="s">
        <v>45</v>
      </c>
      <c r="E72" s="106" t="s">
        <v>72</v>
      </c>
      <c r="F72" s="189" t="s">
        <v>56</v>
      </c>
      <c r="G72" s="184"/>
      <c r="H72" s="162" t="s">
        <v>98</v>
      </c>
      <c r="I72" s="162"/>
      <c r="J72" s="191">
        <f>SUM(F73:F79)</f>
        <v>0.56400000000000006</v>
      </c>
      <c r="K72" s="251"/>
    </row>
    <row r="73" spans="1:11" ht="15.75" thickBot="1" x14ac:dyDescent="0.3">
      <c r="A73" s="290"/>
      <c r="B73" s="279"/>
      <c r="C73" s="280"/>
      <c r="D73" s="107">
        <v>50</v>
      </c>
      <c r="E73" s="107">
        <f t="shared" ref="E73:E74" si="21">D73/1000</f>
        <v>0.05</v>
      </c>
      <c r="F73" s="139">
        <f>SUM(E73*INGREDIENTS!$D$4/1)</f>
        <v>0.1</v>
      </c>
      <c r="G73" s="185"/>
      <c r="H73" s="252" t="s">
        <v>121</v>
      </c>
      <c r="I73" s="254"/>
      <c r="J73" s="139">
        <f>INGREDIENTS!$N$11</f>
        <v>0.3193333333333333</v>
      </c>
      <c r="K73" s="251"/>
    </row>
    <row r="74" spans="1:11" ht="15.75" thickBot="1" x14ac:dyDescent="0.3">
      <c r="A74" s="291"/>
      <c r="B74" s="268"/>
      <c r="C74" s="268"/>
      <c r="D74" s="107">
        <v>80</v>
      </c>
      <c r="E74" s="107">
        <f t="shared" si="21"/>
        <v>0.08</v>
      </c>
      <c r="F74" s="16">
        <f>SUM(E74*INGREDIENTS!$D$6/1)</f>
        <v>0.16</v>
      </c>
      <c r="G74" s="185"/>
      <c r="H74" s="183" t="s">
        <v>97</v>
      </c>
      <c r="I74" s="149"/>
      <c r="J74" s="140">
        <f>SUM(J72+J73)</f>
        <v>0.8833333333333333</v>
      </c>
      <c r="K74" s="251"/>
    </row>
    <row r="75" spans="1:11" ht="15.75" thickBot="1" x14ac:dyDescent="0.3">
      <c r="A75" s="291"/>
      <c r="B75" s="279"/>
      <c r="C75" s="280"/>
      <c r="D75" s="107">
        <v>50</v>
      </c>
      <c r="E75" s="107">
        <f t="shared" ref="E75:E78" si="22">D75/1000</f>
        <v>0.05</v>
      </c>
      <c r="F75" s="16">
        <f>SUM(E75*INGREDIENTS!$D$10/1)</f>
        <v>0.1</v>
      </c>
      <c r="G75" s="185"/>
      <c r="H75" s="258" t="s">
        <v>57</v>
      </c>
      <c r="I75" s="269"/>
      <c r="J75" s="204">
        <v>4.1500000000000004</v>
      </c>
      <c r="K75" s="251"/>
    </row>
    <row r="76" spans="1:11" ht="15.75" thickBot="1" x14ac:dyDescent="0.3">
      <c r="A76" s="291"/>
      <c r="B76" s="279"/>
      <c r="C76" s="280"/>
      <c r="D76" s="107">
        <v>80</v>
      </c>
      <c r="E76" s="107">
        <f t="shared" si="22"/>
        <v>0.08</v>
      </c>
      <c r="F76" s="16">
        <f>SUM(E76*INGREDIENTS!$D$6/1)</f>
        <v>0.16</v>
      </c>
      <c r="G76" s="185"/>
      <c r="H76" s="260" t="s">
        <v>74</v>
      </c>
      <c r="I76" s="271"/>
      <c r="J76" s="141">
        <f>SUM((J74*J75)+J74)</f>
        <v>4.5491666666666664</v>
      </c>
      <c r="K76" s="251"/>
    </row>
    <row r="77" spans="1:11" ht="15.75" thickBot="1" x14ac:dyDescent="0.3">
      <c r="A77" s="291"/>
      <c r="B77" s="279"/>
      <c r="C77" s="280"/>
      <c r="D77" s="107">
        <v>20</v>
      </c>
      <c r="E77" s="107">
        <f t="shared" si="22"/>
        <v>0.02</v>
      </c>
      <c r="F77" s="16">
        <f>SUM(E77*INGREDIENTS!$D$29/1)</f>
        <v>0.04</v>
      </c>
      <c r="G77" s="185"/>
      <c r="H77" s="248" t="s">
        <v>58</v>
      </c>
      <c r="I77" s="272"/>
      <c r="J77" s="192">
        <f>SUM((J76-(J72+J73)))</f>
        <v>3.6658333333333331</v>
      </c>
      <c r="K77" s="251"/>
    </row>
    <row r="78" spans="1:11" x14ac:dyDescent="0.25">
      <c r="A78" s="292"/>
      <c r="B78" s="268"/>
      <c r="C78" s="268"/>
      <c r="D78" s="107">
        <v>2</v>
      </c>
      <c r="E78" s="107">
        <f t="shared" si="22"/>
        <v>2E-3</v>
      </c>
      <c r="F78" s="16">
        <f>SUM(E78*INGREDIENTS!$D$29/1)</f>
        <v>4.0000000000000001E-3</v>
      </c>
      <c r="G78" s="185"/>
      <c r="H78" s="273" t="s">
        <v>76</v>
      </c>
      <c r="I78" s="150" t="s">
        <v>75</v>
      </c>
      <c r="J78" s="143">
        <f>SUM(J73+J74)*INGREDIENTS!$J$3</f>
        <v>6.6146666666666659E-2</v>
      </c>
      <c r="K78" s="251"/>
    </row>
    <row r="79" spans="1:11" x14ac:dyDescent="0.25">
      <c r="A79" s="181"/>
      <c r="B79" s="14"/>
      <c r="C79" s="14"/>
      <c r="D79" s="14"/>
      <c r="F79" s="14"/>
      <c r="G79" s="186"/>
      <c r="H79" s="274"/>
      <c r="I79" s="108" t="s">
        <v>77</v>
      </c>
      <c r="J79" s="143">
        <f>J76*INGREDIENTS!$J$3</f>
        <v>0.25020416666666667</v>
      </c>
      <c r="K79" s="251"/>
    </row>
    <row r="80" spans="1:11" x14ac:dyDescent="0.25">
      <c r="A80" s="14"/>
      <c r="B80" s="14"/>
      <c r="C80" s="14"/>
      <c r="D80" s="14"/>
      <c r="F80" s="14"/>
      <c r="G80" s="186"/>
      <c r="H80" s="275"/>
      <c r="I80" s="127" t="s">
        <v>78</v>
      </c>
      <c r="J80" s="144">
        <f>J79-J78</f>
        <v>0.18405750000000001</v>
      </c>
      <c r="K80" s="251"/>
    </row>
    <row r="81" spans="1:15" ht="15.75" thickBot="1" x14ac:dyDescent="0.3">
      <c r="A81" s="19"/>
      <c r="B81" s="19"/>
      <c r="C81" s="19"/>
      <c r="D81" s="19"/>
      <c r="E81" s="19"/>
      <c r="F81" s="19"/>
      <c r="G81" s="187"/>
      <c r="H81" s="13"/>
      <c r="I81" s="19"/>
      <c r="J81" s="19"/>
      <c r="K81" s="251"/>
    </row>
    <row r="82" spans="1:15" x14ac:dyDescent="0.25">
      <c r="A82" s="110" t="s">
        <v>44</v>
      </c>
      <c r="B82" s="281" t="s">
        <v>43</v>
      </c>
      <c r="C82" s="281"/>
      <c r="D82" s="105" t="s">
        <v>45</v>
      </c>
      <c r="E82" s="106" t="s">
        <v>72</v>
      </c>
      <c r="F82" s="109" t="s">
        <v>56</v>
      </c>
      <c r="G82" s="184"/>
      <c r="H82" s="162" t="s">
        <v>98</v>
      </c>
      <c r="I82" s="162"/>
      <c r="J82" s="191">
        <f>SUM(F83:F89)</f>
        <v>0.83999999999999986</v>
      </c>
      <c r="K82" s="251"/>
    </row>
    <row r="83" spans="1:15" x14ac:dyDescent="0.25">
      <c r="A83" s="282"/>
      <c r="B83" s="279"/>
      <c r="C83" s="280"/>
      <c r="D83" s="107">
        <v>50</v>
      </c>
      <c r="E83" s="107">
        <f t="shared" ref="E83:E85" si="23">D83/1000</f>
        <v>0.05</v>
      </c>
      <c r="F83" s="139">
        <f>SUM(E83*INGREDIENTS!$D$4/1)</f>
        <v>0.1</v>
      </c>
      <c r="G83" s="185"/>
      <c r="H83" s="252" t="s">
        <v>121</v>
      </c>
      <c r="I83" s="254"/>
      <c r="J83" s="139">
        <f>INGREDIENTS!$N$11</f>
        <v>0.3193333333333333</v>
      </c>
      <c r="K83" s="251"/>
    </row>
    <row r="84" spans="1:15" x14ac:dyDescent="0.25">
      <c r="A84" s="283"/>
      <c r="B84" s="268"/>
      <c r="C84" s="268"/>
      <c r="D84" s="107">
        <v>80</v>
      </c>
      <c r="E84" s="107">
        <f t="shared" si="23"/>
        <v>0.08</v>
      </c>
      <c r="F84" s="16">
        <f>SUM(E84*INGREDIENTS!$D$6/1)</f>
        <v>0.16</v>
      </c>
      <c r="G84" s="185"/>
      <c r="H84" s="183" t="s">
        <v>97</v>
      </c>
      <c r="I84" s="149"/>
      <c r="J84" s="140">
        <f>SUM(J82+J83)</f>
        <v>1.1593333333333331</v>
      </c>
      <c r="K84" s="251"/>
    </row>
    <row r="85" spans="1:15" x14ac:dyDescent="0.25">
      <c r="A85" s="283"/>
      <c r="B85" s="268"/>
      <c r="C85" s="268"/>
      <c r="D85" s="107">
        <v>50</v>
      </c>
      <c r="E85" s="107">
        <f t="shared" si="23"/>
        <v>0.05</v>
      </c>
      <c r="F85" s="16">
        <f>SUM(E85*INGREDIENTS!$D$22/1)</f>
        <v>0.1</v>
      </c>
      <c r="G85" s="185"/>
      <c r="H85" s="258" t="s">
        <v>57</v>
      </c>
      <c r="I85" s="269"/>
      <c r="J85" s="204">
        <v>4</v>
      </c>
      <c r="K85" s="251"/>
    </row>
    <row r="86" spans="1:15" x14ac:dyDescent="0.25">
      <c r="A86" s="283"/>
      <c r="B86" s="279"/>
      <c r="C86" s="280"/>
      <c r="D86" s="107">
        <v>25</v>
      </c>
      <c r="E86" s="107">
        <f t="shared" ref="E86:E87" si="24">D86/1000</f>
        <v>2.5000000000000001E-2</v>
      </c>
      <c r="F86" s="16">
        <f>SUM(E86*INGREDIENTS!$D$14/1)</f>
        <v>0.05</v>
      </c>
      <c r="G86" s="185"/>
      <c r="H86" s="260" t="s">
        <v>74</v>
      </c>
      <c r="I86" s="271"/>
      <c r="J86" s="141">
        <f>SUM((J84*J85)+J84)</f>
        <v>5.7966666666666651</v>
      </c>
      <c r="K86" s="251"/>
    </row>
    <row r="87" spans="1:15" x14ac:dyDescent="0.25">
      <c r="A87" s="283"/>
      <c r="B87" s="279"/>
      <c r="C87" s="280"/>
      <c r="D87" s="107">
        <v>25</v>
      </c>
      <c r="E87" s="107">
        <f t="shared" si="24"/>
        <v>2.5000000000000001E-2</v>
      </c>
      <c r="F87" s="16">
        <f>SUM(E87*INGREDIENTS!$D$15/1)</f>
        <v>0.05</v>
      </c>
      <c r="G87" s="185"/>
      <c r="H87" s="248" t="s">
        <v>58</v>
      </c>
      <c r="I87" s="272"/>
      <c r="J87" s="192">
        <f>SUM((J86-(J82+J83)))</f>
        <v>4.6373333333333324</v>
      </c>
      <c r="K87" s="251"/>
    </row>
    <row r="88" spans="1:15" x14ac:dyDescent="0.25">
      <c r="A88" s="283"/>
      <c r="B88" s="279"/>
      <c r="C88" s="280"/>
      <c r="D88" s="107">
        <v>40</v>
      </c>
      <c r="E88" s="107">
        <f t="shared" ref="E88" si="25">D88/1000</f>
        <v>0.04</v>
      </c>
      <c r="F88" s="16">
        <f>SUM(E88*INGREDIENTS!$D$18/1)</f>
        <v>0.08</v>
      </c>
      <c r="G88" s="185"/>
      <c r="H88" s="273" t="s">
        <v>76</v>
      </c>
      <c r="I88" s="150" t="s">
        <v>75</v>
      </c>
      <c r="J88" s="143">
        <f>SUM(J82+J83)*INGREDIENTS!$J$3</f>
        <v>6.3763333333333325E-2</v>
      </c>
      <c r="K88" s="251"/>
    </row>
    <row r="89" spans="1:15" x14ac:dyDescent="0.25">
      <c r="A89" s="284"/>
      <c r="B89" s="279"/>
      <c r="C89" s="280"/>
      <c r="D89" s="107">
        <v>150</v>
      </c>
      <c r="E89" s="107">
        <f t="shared" ref="E89" si="26">D89/1000</f>
        <v>0.15</v>
      </c>
      <c r="F89" s="16">
        <f>SUM(E89*INGREDIENTS!$D$33/1)</f>
        <v>0.3</v>
      </c>
      <c r="G89" s="185"/>
      <c r="H89" s="274"/>
      <c r="I89" s="108" t="s">
        <v>77</v>
      </c>
      <c r="J89" s="143">
        <f>J86*INGREDIENTS!$J$3</f>
        <v>0.31881666666666658</v>
      </c>
      <c r="K89" s="251"/>
    </row>
    <row r="90" spans="1:15" x14ac:dyDescent="0.25">
      <c r="A90" s="14"/>
      <c r="B90" s="14"/>
      <c r="C90" s="14"/>
      <c r="D90" s="14"/>
      <c r="F90" s="14"/>
      <c r="G90" s="186"/>
      <c r="H90" s="275"/>
      <c r="I90" s="127" t="s">
        <v>78</v>
      </c>
      <c r="J90" s="144">
        <f>J89-J88</f>
        <v>0.25505333333333324</v>
      </c>
      <c r="K90" s="251"/>
    </row>
    <row r="91" spans="1:15" ht="15.75" thickBot="1" x14ac:dyDescent="0.3">
      <c r="A91" s="195"/>
      <c r="B91" s="19"/>
      <c r="C91" s="19"/>
      <c r="D91" s="19"/>
      <c r="E91" s="19"/>
      <c r="F91" s="19"/>
      <c r="G91" s="159"/>
      <c r="H91" s="19"/>
      <c r="I91" s="19"/>
      <c r="J91" s="19"/>
      <c r="K91" s="251"/>
    </row>
    <row r="92" spans="1:15" x14ac:dyDescent="0.25">
      <c r="A92" s="12" t="s">
        <v>44</v>
      </c>
      <c r="B92" s="288" t="s">
        <v>43</v>
      </c>
      <c r="C92" s="288"/>
      <c r="D92" s="12" t="s">
        <v>45</v>
      </c>
      <c r="E92" s="105" t="s">
        <v>72</v>
      </c>
      <c r="F92" s="105" t="s">
        <v>56</v>
      </c>
      <c r="G92" s="196"/>
      <c r="H92" s="162" t="s">
        <v>98</v>
      </c>
      <c r="I92" s="162"/>
      <c r="J92" s="191">
        <f>SUM(F93:F99)</f>
        <v>0.74</v>
      </c>
      <c r="K92" s="251"/>
    </row>
    <row r="93" spans="1:15" x14ac:dyDescent="0.25">
      <c r="A93" s="282"/>
      <c r="B93" s="268"/>
      <c r="C93" s="268"/>
      <c r="D93" s="15">
        <v>50</v>
      </c>
      <c r="E93" s="15">
        <f t="shared" ref="E93" si="27">D93/1000</f>
        <v>0.05</v>
      </c>
      <c r="F93" s="16">
        <f>SUM(E93*INGREDIENTS!$D$4/1)</f>
        <v>0.1</v>
      </c>
      <c r="G93" s="163"/>
      <c r="H93" s="252" t="s">
        <v>121</v>
      </c>
      <c r="I93" s="254"/>
      <c r="J93" s="139">
        <f>INGREDIENTS!$N$11</f>
        <v>0.3193333333333333</v>
      </c>
      <c r="K93" s="251"/>
    </row>
    <row r="94" spans="1:15" x14ac:dyDescent="0.25">
      <c r="A94" s="283"/>
      <c r="B94" s="268"/>
      <c r="C94" s="268"/>
      <c r="D94" s="15">
        <v>80</v>
      </c>
      <c r="E94" s="15">
        <f t="shared" ref="E94:E95" si="28">D94/1000</f>
        <v>0.08</v>
      </c>
      <c r="F94" s="16">
        <f>SUM(E94*INGREDIENTS!$D$6/1)</f>
        <v>0.16</v>
      </c>
      <c r="G94" s="163"/>
      <c r="H94" s="183" t="s">
        <v>97</v>
      </c>
      <c r="I94" s="149"/>
      <c r="J94" s="140">
        <f>SUM(J92+J93)</f>
        <v>1.0593333333333332</v>
      </c>
      <c r="K94" s="251"/>
      <c r="O94" s="2"/>
    </row>
    <row r="95" spans="1:15" x14ac:dyDescent="0.25">
      <c r="A95" s="283"/>
      <c r="B95" s="268"/>
      <c r="C95" s="268"/>
      <c r="D95" s="107">
        <v>150</v>
      </c>
      <c r="E95" s="107">
        <f t="shared" si="28"/>
        <v>0.15</v>
      </c>
      <c r="F95" s="16">
        <f>SUM(E95*INGREDIENTS!$D$36/1)</f>
        <v>0.3</v>
      </c>
      <c r="G95" s="163"/>
      <c r="H95" s="258" t="s">
        <v>57</v>
      </c>
      <c r="I95" s="269"/>
      <c r="J95" s="204">
        <v>2.2799999999999998</v>
      </c>
      <c r="K95" s="251"/>
    </row>
    <row r="96" spans="1:15" x14ac:dyDescent="0.25">
      <c r="A96" s="283"/>
      <c r="B96" s="279"/>
      <c r="C96" s="280"/>
      <c r="D96" s="107">
        <v>40</v>
      </c>
      <c r="E96" s="107">
        <f t="shared" ref="E96:E97" si="29">D96/1000</f>
        <v>0.04</v>
      </c>
      <c r="F96" s="16">
        <f>SUM(E96*INGREDIENTS!$D$19/1)</f>
        <v>0.08</v>
      </c>
      <c r="G96" s="163"/>
      <c r="H96" s="260" t="s">
        <v>74</v>
      </c>
      <c r="I96" s="271"/>
      <c r="J96" s="141">
        <f>SUM((J94*J95)+J94)</f>
        <v>3.4746133333333331</v>
      </c>
      <c r="K96" s="251"/>
    </row>
    <row r="97" spans="1:11" x14ac:dyDescent="0.25">
      <c r="A97" s="283"/>
      <c r="B97" s="268"/>
      <c r="C97" s="268"/>
      <c r="D97" s="107">
        <v>40</v>
      </c>
      <c r="E97" s="107">
        <f t="shared" si="29"/>
        <v>0.04</v>
      </c>
      <c r="F97" s="16">
        <f>SUM(E97*INGREDIENTS!$D$8/1)</f>
        <v>0.08</v>
      </c>
      <c r="G97" s="163"/>
      <c r="H97" s="248" t="s">
        <v>58</v>
      </c>
      <c r="I97" s="272"/>
      <c r="J97" s="192">
        <f>SUM((J96-(J92+J93)))</f>
        <v>2.4152800000000001</v>
      </c>
      <c r="K97" s="251"/>
    </row>
    <row r="98" spans="1:11" x14ac:dyDescent="0.25">
      <c r="A98" s="283"/>
      <c r="B98" s="279"/>
      <c r="C98" s="280"/>
      <c r="D98" s="107">
        <v>10</v>
      </c>
      <c r="E98" s="107">
        <f t="shared" ref="E98" si="30">D98/1000</f>
        <v>0.01</v>
      </c>
      <c r="F98" s="16">
        <f>SUM(E98*INGREDIENTS!$D$24/1)</f>
        <v>0.02</v>
      </c>
      <c r="G98" s="163"/>
      <c r="H98" s="276" t="s">
        <v>76</v>
      </c>
      <c r="I98" s="150" t="s">
        <v>75</v>
      </c>
      <c r="J98" s="143">
        <f>SUM(J92+J93)*INGREDIENTS!$J$3</f>
        <v>5.8263333333333327E-2</v>
      </c>
      <c r="K98" s="251"/>
    </row>
    <row r="99" spans="1:11" ht="15.75" thickBot="1" x14ac:dyDescent="0.3">
      <c r="A99" s="20"/>
      <c r="B99" s="21"/>
      <c r="C99" s="21"/>
      <c r="D99" s="13"/>
      <c r="E99" s="13"/>
      <c r="F99" s="13"/>
      <c r="G99" s="197"/>
      <c r="H99" s="277"/>
      <c r="I99" s="108" t="s">
        <v>77</v>
      </c>
      <c r="J99" s="143">
        <f>J96*INGREDIENTS!$J$3</f>
        <v>0.19110373333333333</v>
      </c>
      <c r="K99" s="251"/>
    </row>
    <row r="100" spans="1:11" x14ac:dyDescent="0.25">
      <c r="G100" s="163"/>
      <c r="H100" s="278"/>
      <c r="I100" s="127" t="s">
        <v>78</v>
      </c>
      <c r="J100" s="144">
        <f>J99-J98</f>
        <v>0.1328404</v>
      </c>
      <c r="K100" s="251"/>
    </row>
    <row r="101" spans="1:11" ht="15.75" thickBot="1" x14ac:dyDescent="0.3">
      <c r="B101" s="19"/>
      <c r="C101" s="19"/>
      <c r="D101" s="19"/>
      <c r="E101" s="19"/>
      <c r="F101" s="19"/>
      <c r="G101" s="159"/>
      <c r="H101" s="13"/>
      <c r="I101" s="19"/>
      <c r="J101" s="19"/>
      <c r="K101" s="251"/>
    </row>
    <row r="102" spans="1:11" x14ac:dyDescent="0.25">
      <c r="A102" s="189" t="s">
        <v>44</v>
      </c>
      <c r="B102" s="288" t="s">
        <v>43</v>
      </c>
      <c r="C102" s="288"/>
      <c r="D102" s="105" t="s">
        <v>45</v>
      </c>
      <c r="E102" s="105" t="s">
        <v>72</v>
      </c>
      <c r="F102" s="105" t="s">
        <v>56</v>
      </c>
      <c r="G102" s="163"/>
      <c r="H102" s="162" t="s">
        <v>98</v>
      </c>
      <c r="I102" s="162"/>
      <c r="J102" s="191">
        <f>SUM(F103:F109)</f>
        <v>0.64</v>
      </c>
      <c r="K102" s="251"/>
    </row>
    <row r="103" spans="1:11" x14ac:dyDescent="0.25">
      <c r="A103" s="285"/>
      <c r="B103" s="268"/>
      <c r="C103" s="268"/>
      <c r="D103" s="15">
        <v>50</v>
      </c>
      <c r="E103" s="15">
        <f t="shared" ref="E103" si="31">D103/1000</f>
        <v>0.05</v>
      </c>
      <c r="F103" s="16">
        <f>SUM(E103*INGREDIENTS!$D$4/1)</f>
        <v>0.1</v>
      </c>
      <c r="G103" s="163"/>
      <c r="H103" s="252" t="s">
        <v>121</v>
      </c>
      <c r="I103" s="254"/>
      <c r="J103" s="139">
        <f>INGREDIENTS!$N$11</f>
        <v>0.3193333333333333</v>
      </c>
      <c r="K103" s="251"/>
    </row>
    <row r="104" spans="1:11" x14ac:dyDescent="0.25">
      <c r="A104" s="286"/>
      <c r="B104" s="268"/>
      <c r="C104" s="268"/>
      <c r="D104" s="15">
        <v>80</v>
      </c>
      <c r="E104" s="15">
        <f t="shared" ref="E104:E106" si="32">D104/1000</f>
        <v>0.08</v>
      </c>
      <c r="F104" s="16">
        <f>SUM(E104*INGREDIENTS!$D$6/1)</f>
        <v>0.16</v>
      </c>
      <c r="G104" s="163"/>
      <c r="H104" s="183" t="s">
        <v>97</v>
      </c>
      <c r="I104" s="149"/>
      <c r="J104" s="140">
        <f>SUM(J102+J103)</f>
        <v>0.95933333333333337</v>
      </c>
      <c r="K104" s="251"/>
    </row>
    <row r="105" spans="1:11" x14ac:dyDescent="0.25">
      <c r="A105" s="286"/>
      <c r="B105" s="268"/>
      <c r="C105" s="268"/>
      <c r="D105" s="107">
        <v>40</v>
      </c>
      <c r="E105" s="107">
        <f t="shared" si="32"/>
        <v>0.04</v>
      </c>
      <c r="F105" s="16">
        <f>SUM(E105*INGREDIENTS!$D$19/1)</f>
        <v>0.08</v>
      </c>
      <c r="G105" s="163"/>
      <c r="H105" s="258" t="s">
        <v>57</v>
      </c>
      <c r="I105" s="269"/>
      <c r="J105" s="204">
        <v>4.8499999999999996</v>
      </c>
      <c r="K105" s="251"/>
    </row>
    <row r="106" spans="1:11" x14ac:dyDescent="0.25">
      <c r="A106" s="286"/>
      <c r="B106" s="268"/>
      <c r="C106" s="268"/>
      <c r="D106" s="107">
        <v>150</v>
      </c>
      <c r="E106" s="107">
        <f t="shared" si="32"/>
        <v>0.15</v>
      </c>
      <c r="F106" s="16">
        <f>SUM(E106*INGREDIENTS!$D$34/1)</f>
        <v>0.3</v>
      </c>
      <c r="G106" s="163"/>
      <c r="H106" s="260" t="s">
        <v>74</v>
      </c>
      <c r="I106" s="271"/>
      <c r="J106" s="141">
        <f>SUM((J104*J105)+J104)</f>
        <v>5.6120999999999999</v>
      </c>
      <c r="K106" s="251"/>
    </row>
    <row r="107" spans="1:11" x14ac:dyDescent="0.25">
      <c r="A107" s="286"/>
      <c r="B107" s="268"/>
      <c r="C107" s="268"/>
      <c r="D107" s="107"/>
      <c r="E107" s="17"/>
      <c r="F107" s="16"/>
      <c r="G107" s="163"/>
      <c r="H107" s="248" t="s">
        <v>58</v>
      </c>
      <c r="I107" s="272"/>
      <c r="J107" s="192">
        <f>SUM((J106-(J102+J103)))</f>
        <v>4.6527666666666665</v>
      </c>
      <c r="K107" s="251"/>
    </row>
    <row r="108" spans="1:11" x14ac:dyDescent="0.25">
      <c r="A108" s="287"/>
      <c r="B108" s="268"/>
      <c r="C108" s="268"/>
      <c r="D108" s="135"/>
      <c r="E108" s="17"/>
      <c r="F108" s="16"/>
      <c r="G108" s="163"/>
      <c r="H108" s="276" t="s">
        <v>76</v>
      </c>
      <c r="I108" s="150" t="s">
        <v>75</v>
      </c>
      <c r="J108" s="143">
        <f>SUM(J102+J103)*INGREDIENTS!$J$3</f>
        <v>5.2763333333333336E-2</v>
      </c>
      <c r="K108" s="251"/>
    </row>
    <row r="109" spans="1:11" x14ac:dyDescent="0.25">
      <c r="A109" s="14"/>
      <c r="B109" s="14"/>
      <c r="C109" s="14"/>
      <c r="D109" s="14"/>
      <c r="F109" s="14"/>
      <c r="G109" s="163"/>
      <c r="H109" s="277"/>
      <c r="I109" s="108" t="s">
        <v>77</v>
      </c>
      <c r="J109" s="143">
        <f>J106*INGREDIENTS!$J$3</f>
        <v>0.30866549999999998</v>
      </c>
      <c r="K109" s="251"/>
    </row>
    <row r="110" spans="1:11" x14ac:dyDescent="0.25">
      <c r="A110" s="14"/>
      <c r="B110" s="14"/>
      <c r="C110" s="14"/>
      <c r="D110" s="14"/>
      <c r="F110" s="14"/>
      <c r="G110" s="163"/>
      <c r="H110" s="278"/>
      <c r="I110" s="127" t="s">
        <v>78</v>
      </c>
      <c r="J110" s="144">
        <f>J109-J108</f>
        <v>0.25590216666666665</v>
      </c>
      <c r="K110" s="251"/>
    </row>
    <row r="111" spans="1:11" x14ac:dyDescent="0.25">
      <c r="A111" s="14"/>
      <c r="B111" s="14"/>
      <c r="C111" s="14"/>
      <c r="D111" s="14"/>
      <c r="F111" s="14"/>
      <c r="H111" s="14"/>
      <c r="I111" s="14"/>
      <c r="J111" s="14"/>
    </row>
    <row r="112" spans="1:11" x14ac:dyDescent="0.25">
      <c r="H112" s="14"/>
      <c r="I112" s="14"/>
      <c r="J112" s="14"/>
    </row>
    <row r="113" spans="1:10" x14ac:dyDescent="0.25">
      <c r="H113" s="14"/>
      <c r="I113" s="14"/>
      <c r="J113" s="14"/>
    </row>
    <row r="114" spans="1:10" x14ac:dyDescent="0.25">
      <c r="H114" s="14"/>
      <c r="I114" s="14"/>
      <c r="J114" s="14"/>
    </row>
    <row r="115" spans="1:10" x14ac:dyDescent="0.25">
      <c r="A115" s="14"/>
      <c r="B115" s="14"/>
      <c r="C115" s="14"/>
      <c r="D115" s="14"/>
      <c r="F115" s="14"/>
      <c r="H115" s="14"/>
      <c r="I115" s="14"/>
      <c r="J115" s="14"/>
    </row>
    <row r="116" spans="1:10" x14ac:dyDescent="0.25">
      <c r="A116" s="14"/>
      <c r="B116" s="14"/>
      <c r="C116" s="14"/>
      <c r="D116" s="14"/>
      <c r="F116" s="14"/>
      <c r="H116" s="14"/>
      <c r="I116" s="14"/>
      <c r="J116" s="14"/>
    </row>
    <row r="117" spans="1:10" x14ac:dyDescent="0.25">
      <c r="A117" s="14"/>
      <c r="B117" s="14"/>
      <c r="C117" s="14"/>
      <c r="D117" s="14"/>
      <c r="F117" s="14"/>
      <c r="H117" s="14"/>
      <c r="I117" s="14"/>
      <c r="J117" s="14"/>
    </row>
    <row r="118" spans="1:10" x14ac:dyDescent="0.25">
      <c r="H118" s="14"/>
      <c r="I118" s="14"/>
      <c r="J118" s="14"/>
    </row>
    <row r="119" spans="1:10" x14ac:dyDescent="0.25">
      <c r="H119" s="14"/>
      <c r="I119" s="14"/>
      <c r="J119" s="14"/>
    </row>
    <row r="120" spans="1:10" x14ac:dyDescent="0.25">
      <c r="H120" s="14"/>
      <c r="I120" s="14"/>
      <c r="J120" s="14"/>
    </row>
    <row r="121" spans="1:10" x14ac:dyDescent="0.25">
      <c r="H121" s="14"/>
      <c r="I121" s="14"/>
      <c r="J121" s="14"/>
    </row>
    <row r="122" spans="1:10" x14ac:dyDescent="0.25">
      <c r="H122" s="14"/>
      <c r="I122" s="14"/>
      <c r="J122" s="14"/>
    </row>
  </sheetData>
  <mergeCells count="161">
    <mergeCell ref="H42:I42"/>
    <mergeCell ref="H43:I43"/>
    <mergeCell ref="H44:I44"/>
    <mergeCell ref="Q1:Q2"/>
    <mergeCell ref="U1:V1"/>
    <mergeCell ref="R1:S2"/>
    <mergeCell ref="T1:T2"/>
    <mergeCell ref="U2:V2"/>
    <mergeCell ref="N1:O1"/>
    <mergeCell ref="N2:O2"/>
    <mergeCell ref="B12:C12"/>
    <mergeCell ref="B13:C13"/>
    <mergeCell ref="B14:C14"/>
    <mergeCell ref="B15:C15"/>
    <mergeCell ref="A23:A28"/>
    <mergeCell ref="H11:I11"/>
    <mergeCell ref="H12:I12"/>
    <mergeCell ref="H13:I13"/>
    <mergeCell ref="H14:I14"/>
    <mergeCell ref="H15:I15"/>
    <mergeCell ref="H26:I26"/>
    <mergeCell ref="H27:I27"/>
    <mergeCell ref="H22:I22"/>
    <mergeCell ref="H23:I23"/>
    <mergeCell ref="H24:I24"/>
    <mergeCell ref="H25:I25"/>
    <mergeCell ref="H28:H30"/>
    <mergeCell ref="H16:I16"/>
    <mergeCell ref="H17:H19"/>
    <mergeCell ref="B28:C28"/>
    <mergeCell ref="B38:C38"/>
    <mergeCell ref="B2:C2"/>
    <mergeCell ref="B3:C3"/>
    <mergeCell ref="B4:C4"/>
    <mergeCell ref="B5:C5"/>
    <mergeCell ref="A2:A5"/>
    <mergeCell ref="B76:C76"/>
    <mergeCell ref="B92:C92"/>
    <mergeCell ref="B67:C67"/>
    <mergeCell ref="B68:C68"/>
    <mergeCell ref="A63:A68"/>
    <mergeCell ref="B33:C33"/>
    <mergeCell ref="B34:C34"/>
    <mergeCell ref="B35:C35"/>
    <mergeCell ref="B37:C37"/>
    <mergeCell ref="A33:A38"/>
    <mergeCell ref="B36:C36"/>
    <mergeCell ref="B43:C43"/>
    <mergeCell ref="B44:C44"/>
    <mergeCell ref="B45:C45"/>
    <mergeCell ref="B46:C46"/>
    <mergeCell ref="B47:C47"/>
    <mergeCell ref="A12:A15"/>
    <mergeCell ref="A73:A78"/>
    <mergeCell ref="A103:A108"/>
    <mergeCell ref="A93:A98"/>
    <mergeCell ref="B104:C104"/>
    <mergeCell ref="B108:C108"/>
    <mergeCell ref="B97:C97"/>
    <mergeCell ref="B1:C1"/>
    <mergeCell ref="B11:C11"/>
    <mergeCell ref="B22:C22"/>
    <mergeCell ref="B32:C32"/>
    <mergeCell ref="B72:C72"/>
    <mergeCell ref="B63:C63"/>
    <mergeCell ref="B65:C65"/>
    <mergeCell ref="B66:C66"/>
    <mergeCell ref="B62:C62"/>
    <mergeCell ref="B75:C75"/>
    <mergeCell ref="B87:C87"/>
    <mergeCell ref="B64:C64"/>
    <mergeCell ref="B48:C48"/>
    <mergeCell ref="B42:C42"/>
    <mergeCell ref="B23:C23"/>
    <mergeCell ref="B24:C24"/>
    <mergeCell ref="B25:C25"/>
    <mergeCell ref="B26:C26"/>
    <mergeCell ref="B27:C27"/>
    <mergeCell ref="A83:A89"/>
    <mergeCell ref="H77:I77"/>
    <mergeCell ref="B73:C73"/>
    <mergeCell ref="B74:C74"/>
    <mergeCell ref="B77:C77"/>
    <mergeCell ref="B78:C78"/>
    <mergeCell ref="H75:I75"/>
    <mergeCell ref="H76:I76"/>
    <mergeCell ref="B83:C83"/>
    <mergeCell ref="B84:C84"/>
    <mergeCell ref="B85:C85"/>
    <mergeCell ref="H78:H80"/>
    <mergeCell ref="H88:H90"/>
    <mergeCell ref="H98:H100"/>
    <mergeCell ref="H105:I105"/>
    <mergeCell ref="H106:I106"/>
    <mergeCell ref="H107:I107"/>
    <mergeCell ref="H108:H110"/>
    <mergeCell ref="B86:C86"/>
    <mergeCell ref="B88:C88"/>
    <mergeCell ref="B89:C89"/>
    <mergeCell ref="H85:I85"/>
    <mergeCell ref="H86:I86"/>
    <mergeCell ref="H87:I87"/>
    <mergeCell ref="B82:C82"/>
    <mergeCell ref="B105:C105"/>
    <mergeCell ref="B107:C107"/>
    <mergeCell ref="B103:C103"/>
    <mergeCell ref="B98:C98"/>
    <mergeCell ref="B106:C106"/>
    <mergeCell ref="B93:C93"/>
    <mergeCell ref="B94:C94"/>
    <mergeCell ref="B95:C95"/>
    <mergeCell ref="B96:C96"/>
    <mergeCell ref="B102:C102"/>
    <mergeCell ref="A53:A58"/>
    <mergeCell ref="B53:C53"/>
    <mergeCell ref="B54:C54"/>
    <mergeCell ref="B55:C55"/>
    <mergeCell ref="B56:C56"/>
    <mergeCell ref="B57:C57"/>
    <mergeCell ref="B58:C58"/>
    <mergeCell ref="A43:A48"/>
    <mergeCell ref="H95:I95"/>
    <mergeCell ref="H62:I62"/>
    <mergeCell ref="H63:I63"/>
    <mergeCell ref="H64:I64"/>
    <mergeCell ref="H65:I65"/>
    <mergeCell ref="H66:I66"/>
    <mergeCell ref="H67:I67"/>
    <mergeCell ref="H68:H70"/>
    <mergeCell ref="H45:I45"/>
    <mergeCell ref="H46:I46"/>
    <mergeCell ref="H47:I47"/>
    <mergeCell ref="H48:H50"/>
    <mergeCell ref="H52:I52"/>
    <mergeCell ref="H53:I53"/>
    <mergeCell ref="H54:I54"/>
    <mergeCell ref="H55:I55"/>
    <mergeCell ref="H56:I56"/>
    <mergeCell ref="H57:I57"/>
    <mergeCell ref="H58:H60"/>
    <mergeCell ref="K1:K110"/>
    <mergeCell ref="H1:I1"/>
    <mergeCell ref="H2:I2"/>
    <mergeCell ref="H3:I3"/>
    <mergeCell ref="H4:I4"/>
    <mergeCell ref="H5:I5"/>
    <mergeCell ref="H6:I6"/>
    <mergeCell ref="H7:H9"/>
    <mergeCell ref="H32:I32"/>
    <mergeCell ref="H33:I33"/>
    <mergeCell ref="H34:I34"/>
    <mergeCell ref="H35:I35"/>
    <mergeCell ref="H36:I36"/>
    <mergeCell ref="H37:I37"/>
    <mergeCell ref="H38:H40"/>
    <mergeCell ref="H73:I73"/>
    <mergeCell ref="H83:I83"/>
    <mergeCell ref="H93:I93"/>
    <mergeCell ref="H103:I103"/>
    <mergeCell ref="H96:I96"/>
    <mergeCell ref="H97:I97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79"/>
  <sheetViews>
    <sheetView showGridLines="0" zoomScale="70" zoomScaleNormal="70" workbookViewId="0">
      <selection activeCell="M6" sqref="M6"/>
    </sheetView>
  </sheetViews>
  <sheetFormatPr baseColWidth="10" defaultRowHeight="15" x14ac:dyDescent="0.25"/>
  <cols>
    <col min="1" max="1" width="16.140625" customWidth="1"/>
    <col min="3" max="3" width="8.140625" customWidth="1"/>
    <col min="4" max="4" width="6.85546875" customWidth="1"/>
    <col min="5" max="5" width="11.85546875" style="14" customWidth="1"/>
    <col min="6" max="6" width="17.42578125" customWidth="1"/>
    <col min="7" max="7" width="2.85546875" customWidth="1"/>
    <col min="8" max="8" width="17.7109375" customWidth="1"/>
    <col min="9" max="9" width="23.7109375" customWidth="1"/>
    <col min="10" max="10" width="12.5703125" customWidth="1"/>
    <col min="11" max="11" width="2.28515625" style="14" customWidth="1"/>
    <col min="12" max="12" width="16.85546875" customWidth="1"/>
    <col min="15" max="15" width="13.85546875" customWidth="1"/>
    <col min="16" max="16" width="11.85546875" style="14" customWidth="1"/>
    <col min="17" max="17" width="16.28515625" customWidth="1"/>
    <col min="18" max="18" width="2.5703125" customWidth="1"/>
    <col min="19" max="19" width="13.5703125" customWidth="1"/>
    <col min="20" max="20" width="30.42578125" customWidth="1"/>
    <col min="21" max="21" width="11.85546875" customWidth="1"/>
  </cols>
  <sheetData>
    <row r="1" spans="1:17" ht="18.75" x14ac:dyDescent="0.3">
      <c r="A1" s="11" t="s">
        <v>44</v>
      </c>
      <c r="B1" s="281" t="s">
        <v>43</v>
      </c>
      <c r="C1" s="281"/>
      <c r="D1" s="11" t="s">
        <v>45</v>
      </c>
      <c r="E1" s="23" t="s">
        <v>72</v>
      </c>
      <c r="F1" s="11" t="s">
        <v>56</v>
      </c>
      <c r="H1" s="252" t="s">
        <v>98</v>
      </c>
      <c r="I1" s="254"/>
      <c r="J1" s="139">
        <f>SUM(F2:F8)</f>
        <v>0.80400000000000016</v>
      </c>
      <c r="K1" s="321"/>
      <c r="M1" s="303" t="s">
        <v>101</v>
      </c>
      <c r="N1" s="303"/>
      <c r="O1" s="303"/>
      <c r="P1" s="303"/>
      <c r="Q1" s="200">
        <f>SUM(J5,J15,J25,J35,J45,J55,J65,J75)/8</f>
        <v>4.25048125</v>
      </c>
    </row>
    <row r="2" spans="1:17" ht="18.75" x14ac:dyDescent="0.3">
      <c r="A2" s="319" t="s">
        <v>120</v>
      </c>
      <c r="B2" s="268" t="s">
        <v>34</v>
      </c>
      <c r="C2" s="268"/>
      <c r="D2" s="15">
        <v>70</v>
      </c>
      <c r="E2" s="15">
        <f>D2/1000</f>
        <v>7.0000000000000007E-2</v>
      </c>
      <c r="F2" s="16">
        <f>SUM(E2*INGREDIENTS!$D$5/1)</f>
        <v>0.14000000000000001</v>
      </c>
      <c r="H2" s="252" t="s">
        <v>121</v>
      </c>
      <c r="I2" s="254"/>
      <c r="J2" s="139">
        <f>INGREDIENTS!$N$11</f>
        <v>0.3193333333333333</v>
      </c>
      <c r="K2" s="322"/>
      <c r="M2" s="303" t="s">
        <v>118</v>
      </c>
      <c r="N2" s="303"/>
      <c r="O2" s="303"/>
      <c r="P2" s="303"/>
      <c r="Q2" s="16">
        <f>(J3+J13+J23+J33+J43+J53+J63+J73)/8</f>
        <v>0.87983333333333336</v>
      </c>
    </row>
    <row r="3" spans="1:17" x14ac:dyDescent="0.25">
      <c r="A3" s="319"/>
      <c r="B3" s="268" t="s">
        <v>4</v>
      </c>
      <c r="C3" s="268"/>
      <c r="D3" s="15">
        <v>80</v>
      </c>
      <c r="E3" s="15">
        <f t="shared" ref="E3:E8" si="0">D3/1000</f>
        <v>0.08</v>
      </c>
      <c r="F3" s="16">
        <f>SUM(E3*INGREDIENTS!$D$6/1)</f>
        <v>0.16</v>
      </c>
      <c r="H3" s="255" t="s">
        <v>97</v>
      </c>
      <c r="I3" s="255"/>
      <c r="J3" s="140">
        <f>SUM(J1+J2)</f>
        <v>1.1233333333333335</v>
      </c>
      <c r="K3" s="322"/>
    </row>
    <row r="4" spans="1:17" x14ac:dyDescent="0.25">
      <c r="A4" s="319"/>
      <c r="B4" s="268"/>
      <c r="C4" s="268"/>
      <c r="D4" s="15"/>
      <c r="E4" s="15"/>
      <c r="F4" s="16">
        <f>SUM(E4*INGREDIENTS!$D$19/1)</f>
        <v>0</v>
      </c>
      <c r="H4" s="304" t="s">
        <v>57</v>
      </c>
      <c r="I4" s="305"/>
      <c r="J4" s="148">
        <v>3.7</v>
      </c>
      <c r="K4" s="322"/>
    </row>
    <row r="5" spans="1:17" x14ac:dyDescent="0.25">
      <c r="A5" s="319"/>
      <c r="B5" s="268" t="s">
        <v>14</v>
      </c>
      <c r="C5" s="268"/>
      <c r="D5" s="15">
        <v>150</v>
      </c>
      <c r="E5" s="15">
        <f t="shared" si="0"/>
        <v>0.15</v>
      </c>
      <c r="F5" s="16">
        <f>SUM(E5*INGREDIENTS!$D$34/1)</f>
        <v>0.3</v>
      </c>
      <c r="H5" s="259" t="s">
        <v>74</v>
      </c>
      <c r="I5" s="271"/>
      <c r="J5" s="141">
        <f>SUM((J3*J4)+J3)</f>
        <v>5.2796666666666674</v>
      </c>
      <c r="K5" s="322"/>
      <c r="M5" s="201" t="s">
        <v>110</v>
      </c>
      <c r="N5" s="201" t="s">
        <v>111</v>
      </c>
      <c r="O5" s="202" t="s">
        <v>112</v>
      </c>
      <c r="P5" s="203" t="s">
        <v>113</v>
      </c>
      <c r="Q5" s="201" t="s">
        <v>66</v>
      </c>
    </row>
    <row r="6" spans="1:17" x14ac:dyDescent="0.25">
      <c r="A6" s="319"/>
      <c r="B6" s="268" t="s">
        <v>23</v>
      </c>
      <c r="C6" s="268"/>
      <c r="D6" s="15">
        <v>80</v>
      </c>
      <c r="E6" s="15">
        <f t="shared" si="0"/>
        <v>0.08</v>
      </c>
      <c r="F6" s="16">
        <f>SUM(E6*INGREDIENTS!$D$32/1)</f>
        <v>0.16</v>
      </c>
      <c r="H6" s="261" t="s">
        <v>58</v>
      </c>
      <c r="I6" s="306"/>
      <c r="J6" s="142">
        <f>SUM((J5-(J1+J2)))</f>
        <v>4.1563333333333343</v>
      </c>
      <c r="K6" s="322"/>
      <c r="M6" s="206" t="s">
        <v>120</v>
      </c>
      <c r="N6" s="207">
        <f>J4</f>
        <v>3.7</v>
      </c>
      <c r="O6" s="3">
        <f>J6</f>
        <v>4.1563333333333343</v>
      </c>
      <c r="P6" s="208">
        <f>J5</f>
        <v>5.2796666666666674</v>
      </c>
      <c r="Q6" s="3">
        <f>J3</f>
        <v>1.1233333333333335</v>
      </c>
    </row>
    <row r="7" spans="1:17" ht="15" customHeight="1" x14ac:dyDescent="0.25">
      <c r="A7" s="319"/>
      <c r="B7" s="268" t="s">
        <v>35</v>
      </c>
      <c r="C7" s="268"/>
      <c r="D7" s="15">
        <v>2</v>
      </c>
      <c r="E7" s="15">
        <f t="shared" si="0"/>
        <v>2E-3</v>
      </c>
      <c r="F7" s="16">
        <f>SUM(E7*INGREDIENTS!$D$44/1)</f>
        <v>4.0000000000000001E-3</v>
      </c>
      <c r="H7" s="249" t="s">
        <v>76</v>
      </c>
      <c r="I7" s="126" t="s">
        <v>75</v>
      </c>
      <c r="J7" s="143">
        <f>SUM(J1+J2)*INGREDIENTS!$J$3</f>
        <v>6.1783333333333343E-2</v>
      </c>
      <c r="K7" s="322"/>
      <c r="M7" s="206" t="s">
        <v>122</v>
      </c>
      <c r="N7" s="207">
        <f>J14</f>
        <v>4.09</v>
      </c>
      <c r="O7" s="3">
        <f>J16</f>
        <v>3.8827733333333327</v>
      </c>
      <c r="P7" s="208">
        <f>J15</f>
        <v>4.8321066666666663</v>
      </c>
      <c r="Q7" s="3">
        <f>J13</f>
        <v>0.94933333333333336</v>
      </c>
    </row>
    <row r="8" spans="1:17" ht="15" customHeight="1" x14ac:dyDescent="0.25">
      <c r="A8" s="319"/>
      <c r="B8" s="268" t="s">
        <v>27</v>
      </c>
      <c r="C8" s="268"/>
      <c r="D8" s="15">
        <v>20</v>
      </c>
      <c r="E8" s="15">
        <f t="shared" si="0"/>
        <v>0.02</v>
      </c>
      <c r="F8" s="16">
        <f>SUM(E8*INGREDIENTS!$D$29/1)</f>
        <v>0.04</v>
      </c>
      <c r="H8" s="249"/>
      <c r="I8" s="4" t="s">
        <v>77</v>
      </c>
      <c r="J8" s="143">
        <f>J5*INGREDIENTS!$J$3</f>
        <v>0.2903816666666667</v>
      </c>
      <c r="K8" s="322"/>
      <c r="M8" s="206" t="s">
        <v>123</v>
      </c>
      <c r="N8" s="207">
        <f>J24</f>
        <v>4.4649999999999999</v>
      </c>
      <c r="O8" s="3">
        <f>J26</f>
        <v>3.9262233333333327</v>
      </c>
      <c r="P8" s="208">
        <f>J25</f>
        <v>4.805556666666666</v>
      </c>
      <c r="Q8" s="3">
        <f>J23</f>
        <v>0.8793333333333333</v>
      </c>
    </row>
    <row r="9" spans="1:17" s="14" customFormat="1" ht="15" customHeight="1" x14ac:dyDescent="0.25">
      <c r="A9" s="18"/>
      <c r="B9" s="18"/>
      <c r="C9" s="18"/>
      <c r="D9" s="18"/>
      <c r="E9" s="18"/>
      <c r="F9" s="147"/>
      <c r="H9" s="249"/>
      <c r="I9" s="127" t="s">
        <v>78</v>
      </c>
      <c r="J9" s="144">
        <f>J8-J7</f>
        <v>0.22859833333333335</v>
      </c>
      <c r="K9" s="322"/>
      <c r="M9" s="206" t="s">
        <v>124</v>
      </c>
      <c r="N9" s="207">
        <f>J34</f>
        <v>2.7</v>
      </c>
      <c r="O9" s="3">
        <f>J36</f>
        <v>2.4551999999999996</v>
      </c>
      <c r="P9" s="208">
        <f>J35</f>
        <v>3.3645333333333332</v>
      </c>
      <c r="Q9" s="3">
        <f>J33</f>
        <v>0.90933333333333333</v>
      </c>
    </row>
    <row r="10" spans="1:17" ht="15.75" thickBot="1" x14ac:dyDescent="0.3">
      <c r="A10" s="9"/>
      <c r="B10" s="10"/>
      <c r="C10" s="10"/>
      <c r="D10" s="8"/>
      <c r="E10" s="19"/>
      <c r="F10" s="19"/>
      <c r="G10" s="8"/>
      <c r="H10" s="8"/>
      <c r="I10" s="8"/>
      <c r="J10" s="8"/>
      <c r="K10" s="322"/>
      <c r="M10" s="206" t="s">
        <v>125</v>
      </c>
      <c r="N10" s="207">
        <f>J44</f>
        <v>3.92</v>
      </c>
      <c r="O10" s="3">
        <f>J46</f>
        <v>3.7605866666666667</v>
      </c>
      <c r="P10" s="208">
        <f>J45</f>
        <v>4.7199200000000001</v>
      </c>
      <c r="Q10" s="3">
        <f>J43</f>
        <v>0.95933333333333337</v>
      </c>
    </row>
    <row r="11" spans="1:17" ht="15.75" thickBot="1" x14ac:dyDescent="0.3">
      <c r="A11" s="217" t="s">
        <v>44</v>
      </c>
      <c r="B11" s="281" t="s">
        <v>43</v>
      </c>
      <c r="C11" s="281"/>
      <c r="D11" s="11" t="s">
        <v>45</v>
      </c>
      <c r="E11" s="23" t="s">
        <v>72</v>
      </c>
      <c r="F11" s="23" t="s">
        <v>56</v>
      </c>
      <c r="H11" s="252" t="s">
        <v>98</v>
      </c>
      <c r="I11" s="254"/>
      <c r="J11" s="139">
        <f>SUM(F12:F18)</f>
        <v>0.63000000000000012</v>
      </c>
      <c r="K11" s="322"/>
      <c r="M11" s="206" t="s">
        <v>126</v>
      </c>
      <c r="N11" s="207">
        <f>J54</f>
        <v>4.2</v>
      </c>
      <c r="O11" s="3">
        <f>J56</f>
        <v>2.9371999999999998</v>
      </c>
      <c r="P11" s="208">
        <f>J55</f>
        <v>3.6365333333333334</v>
      </c>
      <c r="Q11" s="3">
        <f>J53</f>
        <v>0.69933333333333336</v>
      </c>
    </row>
    <row r="12" spans="1:17" ht="15" customHeight="1" thickBot="1" x14ac:dyDescent="0.3">
      <c r="A12" s="320"/>
      <c r="B12" s="280"/>
      <c r="C12" s="268"/>
      <c r="D12" s="15">
        <v>50</v>
      </c>
      <c r="E12" s="15">
        <f>D12/1000</f>
        <v>0.05</v>
      </c>
      <c r="F12" s="16">
        <f>SUM(E12*INGREDIENTS!$D$5/1)</f>
        <v>0.1</v>
      </c>
      <c r="H12" s="252" t="s">
        <v>121</v>
      </c>
      <c r="I12" s="254"/>
      <c r="J12" s="139">
        <f>INGREDIENTS!$N$11</f>
        <v>0.3193333333333333</v>
      </c>
      <c r="K12" s="322"/>
      <c r="M12" s="206" t="s">
        <v>127</v>
      </c>
      <c r="N12" s="207">
        <f>J44</f>
        <v>3.92</v>
      </c>
      <c r="O12" s="3">
        <f>J66</f>
        <v>3.1512333333333338</v>
      </c>
      <c r="P12" s="208">
        <f>J65</f>
        <v>3.910566666666667</v>
      </c>
      <c r="Q12" s="3">
        <f>J63</f>
        <v>0.75933333333333342</v>
      </c>
    </row>
    <row r="13" spans="1:17" ht="15" customHeight="1" thickBot="1" x14ac:dyDescent="0.3">
      <c r="A13" s="320"/>
      <c r="B13" s="280"/>
      <c r="C13" s="268"/>
      <c r="D13" s="15">
        <v>80</v>
      </c>
      <c r="E13" s="15">
        <f t="shared" ref="E13" si="1">D13/1000</f>
        <v>0.08</v>
      </c>
      <c r="F13" s="16">
        <f>SUM(E13*INGREDIENTS!$D$6/1)</f>
        <v>0.16</v>
      </c>
      <c r="H13" s="255" t="s">
        <v>97</v>
      </c>
      <c r="I13" s="255"/>
      <c r="J13" s="140">
        <f>SUM(J11+J12)</f>
        <v>0.94933333333333336</v>
      </c>
      <c r="K13" s="322"/>
      <c r="M13" s="206" t="s">
        <v>128</v>
      </c>
      <c r="N13" s="207">
        <f>J74</f>
        <v>3.55</v>
      </c>
      <c r="O13" s="3">
        <f>J76</f>
        <v>2.6956333333333333</v>
      </c>
      <c r="P13" s="208">
        <f>J75</f>
        <v>3.4549666666666665</v>
      </c>
      <c r="Q13" s="3">
        <f>J73</f>
        <v>0.75933333333333342</v>
      </c>
    </row>
    <row r="14" spans="1:17" ht="15" customHeight="1" thickBot="1" x14ac:dyDescent="0.3">
      <c r="A14" s="320"/>
      <c r="B14" s="280"/>
      <c r="C14" s="268"/>
      <c r="D14" s="15">
        <v>100</v>
      </c>
      <c r="E14" s="15">
        <f>D14/1000</f>
        <v>0.1</v>
      </c>
      <c r="F14" s="16">
        <f>SUM(E14*INGREDIENTS!$D$9/1)</f>
        <v>0.2</v>
      </c>
      <c r="H14" s="304" t="s">
        <v>57</v>
      </c>
      <c r="I14" s="305"/>
      <c r="J14" s="148">
        <v>4.09</v>
      </c>
      <c r="K14" s="322"/>
      <c r="M14" s="14"/>
      <c r="N14" s="14"/>
      <c r="O14" s="14"/>
      <c r="Q14" s="14"/>
    </row>
    <row r="15" spans="1:17" ht="15" customHeight="1" thickBot="1" x14ac:dyDescent="0.3">
      <c r="A15" s="320"/>
      <c r="B15" s="312"/>
      <c r="C15" s="280"/>
      <c r="D15" s="15">
        <v>40</v>
      </c>
      <c r="E15" s="15">
        <f t="shared" ref="E15:E18" si="2">D15/1000</f>
        <v>0.04</v>
      </c>
      <c r="F15" s="16">
        <f>SUM(E15*INGREDIENTS!$D$19/1)</f>
        <v>0.08</v>
      </c>
      <c r="H15" s="259" t="s">
        <v>74</v>
      </c>
      <c r="I15" s="271"/>
      <c r="J15" s="168">
        <f>SUM((J13*J14)+J13)</f>
        <v>4.8321066666666663</v>
      </c>
      <c r="K15" s="322"/>
      <c r="M15" s="14"/>
      <c r="N15" s="14"/>
      <c r="O15" s="14"/>
      <c r="Q15" s="14"/>
    </row>
    <row r="16" spans="1:17" ht="15" customHeight="1" thickBot="1" x14ac:dyDescent="0.3">
      <c r="A16" s="320"/>
      <c r="B16" s="316"/>
      <c r="C16" s="317"/>
      <c r="D16" s="15">
        <v>20</v>
      </c>
      <c r="E16" s="15">
        <f t="shared" si="2"/>
        <v>0.02</v>
      </c>
      <c r="F16" s="16">
        <f>SUM(E16*INGREDIENTS!$D$29/1)</f>
        <v>0.04</v>
      </c>
      <c r="H16" s="261" t="s">
        <v>58</v>
      </c>
      <c r="I16" s="306"/>
      <c r="J16" s="142">
        <f>SUM((J15-(J11+J12)))</f>
        <v>3.8827733333333327</v>
      </c>
      <c r="K16" s="322"/>
      <c r="M16" s="14"/>
      <c r="N16" s="14"/>
      <c r="O16" s="14"/>
      <c r="Q16" s="14"/>
    </row>
    <row r="17" spans="1:11" ht="15" customHeight="1" thickBot="1" x14ac:dyDescent="0.3">
      <c r="A17" s="320"/>
      <c r="B17" s="312"/>
      <c r="C17" s="280"/>
      <c r="D17" s="15">
        <v>15</v>
      </c>
      <c r="E17" s="15">
        <f t="shared" si="2"/>
        <v>1.4999999999999999E-2</v>
      </c>
      <c r="F17" s="16">
        <f>SUM(E17*INGREDIENTS!D31/1)</f>
        <v>0.03</v>
      </c>
      <c r="H17" s="249" t="s">
        <v>76</v>
      </c>
      <c r="I17" s="126" t="s">
        <v>75</v>
      </c>
      <c r="J17" s="143">
        <f>SUM(J11+J12)*INGREDIENTS!$J$3</f>
        <v>5.2213333333333334E-2</v>
      </c>
      <c r="K17" s="322"/>
    </row>
    <row r="18" spans="1:11" s="14" customFormat="1" ht="15" customHeight="1" thickBot="1" x14ac:dyDescent="0.3">
      <c r="A18" s="320"/>
      <c r="B18" s="312"/>
      <c r="C18" s="280"/>
      <c r="D18" s="15">
        <v>10</v>
      </c>
      <c r="E18" s="15">
        <f t="shared" si="2"/>
        <v>0.01</v>
      </c>
      <c r="F18" s="16">
        <f>SUM(E18*INGREDIENTS!$D$24/1)</f>
        <v>0.02</v>
      </c>
      <c r="H18" s="249"/>
      <c r="I18" s="4" t="s">
        <v>77</v>
      </c>
      <c r="J18" s="143">
        <f>J15*INGREDIENTS!$J$3</f>
        <v>0.26576586666666663</v>
      </c>
      <c r="K18" s="322"/>
    </row>
    <row r="19" spans="1:11" s="14" customFormat="1" ht="15" customHeight="1" x14ac:dyDescent="0.25">
      <c r="A19" s="18"/>
      <c r="B19" s="18"/>
      <c r="C19" s="18"/>
      <c r="D19" s="18"/>
      <c r="E19" s="18"/>
      <c r="F19" s="100"/>
      <c r="H19" s="249"/>
      <c r="I19" s="127" t="s">
        <v>78</v>
      </c>
      <c r="J19" s="144">
        <f>J18-J17</f>
        <v>0.21355253333333329</v>
      </c>
      <c r="K19" s="322"/>
    </row>
    <row r="20" spans="1:11" ht="15.75" thickBot="1" x14ac:dyDescent="0.3">
      <c r="A20" s="9"/>
      <c r="B20" s="10"/>
      <c r="C20" s="10"/>
      <c r="D20" s="8"/>
      <c r="E20" s="19"/>
      <c r="F20" s="8"/>
      <c r="G20" s="8"/>
      <c r="H20" s="8"/>
      <c r="I20" s="8"/>
      <c r="J20" s="8"/>
      <c r="K20" s="322"/>
    </row>
    <row r="21" spans="1:11" x14ac:dyDescent="0.25">
      <c r="A21" s="11" t="s">
        <v>44</v>
      </c>
      <c r="B21" s="281" t="s">
        <v>43</v>
      </c>
      <c r="C21" s="281"/>
      <c r="D21" s="11" t="s">
        <v>45</v>
      </c>
      <c r="E21" s="23" t="s">
        <v>72</v>
      </c>
      <c r="F21" s="23" t="s">
        <v>56</v>
      </c>
      <c r="H21" s="252" t="s">
        <v>98</v>
      </c>
      <c r="I21" s="254"/>
      <c r="J21" s="139">
        <f>SUM(F22:F28)</f>
        <v>0.56000000000000005</v>
      </c>
      <c r="K21" s="322"/>
    </row>
    <row r="22" spans="1:11" x14ac:dyDescent="0.25">
      <c r="A22" s="318"/>
      <c r="B22" s="268"/>
      <c r="C22" s="268"/>
      <c r="D22" s="15">
        <v>70</v>
      </c>
      <c r="E22" s="15">
        <f>D22/1000</f>
        <v>7.0000000000000007E-2</v>
      </c>
      <c r="F22" s="16">
        <f>SUM(E22*INGREDIENTS!$D$5/1)</f>
        <v>0.14000000000000001</v>
      </c>
      <c r="H22" s="252" t="s">
        <v>121</v>
      </c>
      <c r="I22" s="254"/>
      <c r="J22" s="139">
        <f>INGREDIENTS!$N$11</f>
        <v>0.3193333333333333</v>
      </c>
      <c r="K22" s="322"/>
    </row>
    <row r="23" spans="1:11" x14ac:dyDescent="0.25">
      <c r="A23" s="318"/>
      <c r="B23" s="268"/>
      <c r="C23" s="268"/>
      <c r="D23" s="15">
        <v>80</v>
      </c>
      <c r="E23" s="15">
        <f t="shared" ref="E23:E26" si="3">D23/1000</f>
        <v>0.08</v>
      </c>
      <c r="F23" s="16">
        <f>SUM(E23*INGREDIENTS!$D$6/1)</f>
        <v>0.16</v>
      </c>
      <c r="H23" s="255" t="s">
        <v>97</v>
      </c>
      <c r="I23" s="255"/>
      <c r="J23" s="140">
        <f>SUM(J21+J22)</f>
        <v>0.8793333333333333</v>
      </c>
      <c r="K23" s="322"/>
    </row>
    <row r="24" spans="1:11" x14ac:dyDescent="0.25">
      <c r="A24" s="318"/>
      <c r="B24" s="268"/>
      <c r="C24" s="268"/>
      <c r="D24" s="15">
        <v>40</v>
      </c>
      <c r="E24" s="15">
        <f t="shared" si="3"/>
        <v>0.04</v>
      </c>
      <c r="F24" s="16">
        <f>SUM(E24*INGREDIENTS!$D$18/1)</f>
        <v>0.08</v>
      </c>
      <c r="H24" s="304" t="s">
        <v>57</v>
      </c>
      <c r="I24" s="305"/>
      <c r="J24" s="148">
        <v>4.4649999999999999</v>
      </c>
      <c r="K24" s="322"/>
    </row>
    <row r="25" spans="1:11" x14ac:dyDescent="0.25">
      <c r="A25" s="318"/>
      <c r="B25" s="268"/>
      <c r="C25" s="268"/>
      <c r="D25" s="15">
        <v>40</v>
      </c>
      <c r="E25" s="15">
        <f t="shared" si="3"/>
        <v>0.04</v>
      </c>
      <c r="F25" s="16">
        <f>SUM(E25*INGREDIENTS!$D$8/1)</f>
        <v>0.08</v>
      </c>
      <c r="H25" s="259" t="s">
        <v>74</v>
      </c>
      <c r="I25" s="271"/>
      <c r="J25" s="168">
        <f>SUM((J23*J24)+J23)</f>
        <v>4.805556666666666</v>
      </c>
      <c r="K25" s="322"/>
    </row>
    <row r="26" spans="1:11" x14ac:dyDescent="0.25">
      <c r="A26" s="318"/>
      <c r="B26" s="268"/>
      <c r="C26" s="268"/>
      <c r="D26" s="15">
        <v>50</v>
      </c>
      <c r="E26" s="15">
        <f t="shared" si="3"/>
        <v>0.05</v>
      </c>
      <c r="F26" s="16">
        <f>SUM(E26*INGREDIENTS!$D$24/1)</f>
        <v>0.1</v>
      </c>
      <c r="H26" s="261" t="s">
        <v>58</v>
      </c>
      <c r="I26" s="306"/>
      <c r="J26" s="142">
        <f>SUM((J25-(J21+J22)))</f>
        <v>3.9262233333333327</v>
      </c>
      <c r="K26" s="322"/>
    </row>
    <row r="27" spans="1:11" s="14" customFormat="1" ht="15" customHeight="1" x14ac:dyDescent="0.25">
      <c r="A27" s="18"/>
      <c r="B27" s="18"/>
      <c r="C27" s="18"/>
      <c r="D27" s="18"/>
      <c r="E27" s="18"/>
      <c r="F27" s="100"/>
      <c r="H27" s="249" t="s">
        <v>76</v>
      </c>
      <c r="I27" s="126" t="s">
        <v>75</v>
      </c>
      <c r="J27" s="143">
        <f>SUM(J21+J22)*INGREDIENTS!$J$3</f>
        <v>4.8363333333333335E-2</v>
      </c>
      <c r="K27" s="322"/>
    </row>
    <row r="28" spans="1:11" s="14" customFormat="1" ht="15" customHeight="1" x14ac:dyDescent="0.25">
      <c r="A28" s="18"/>
      <c r="B28" s="18"/>
      <c r="C28" s="18"/>
      <c r="D28" s="18"/>
      <c r="E28" s="18"/>
      <c r="F28" s="100"/>
      <c r="H28" s="249"/>
      <c r="I28" s="4" t="s">
        <v>77</v>
      </c>
      <c r="J28" s="143">
        <f>J25*INGREDIENTS!$J$3</f>
        <v>0.26430561666666663</v>
      </c>
      <c r="K28" s="322"/>
    </row>
    <row r="29" spans="1:11" s="14" customFormat="1" ht="15" customHeight="1" x14ac:dyDescent="0.25">
      <c r="A29" s="18"/>
      <c r="B29" s="18"/>
      <c r="C29" s="18"/>
      <c r="D29" s="18"/>
      <c r="E29" s="18"/>
      <c r="F29" s="100"/>
      <c r="H29" s="249"/>
      <c r="I29" s="127" t="s">
        <v>78</v>
      </c>
      <c r="J29" s="144">
        <f>J28-J27</f>
        <v>0.21594228333333329</v>
      </c>
      <c r="K29" s="322"/>
    </row>
    <row r="30" spans="1:11" ht="15.75" customHeight="1" thickBot="1" x14ac:dyDescent="0.3">
      <c r="A30" s="9"/>
      <c r="B30" s="10"/>
      <c r="C30" s="10"/>
      <c r="D30" s="8"/>
      <c r="E30" s="19"/>
      <c r="F30" s="8"/>
      <c r="G30" s="8"/>
      <c r="H30" s="19"/>
      <c r="I30" s="13"/>
      <c r="J30" s="19"/>
      <c r="K30" s="322"/>
    </row>
    <row r="31" spans="1:11" ht="15" customHeight="1" x14ac:dyDescent="0.25">
      <c r="A31" s="11" t="s">
        <v>44</v>
      </c>
      <c r="B31" s="281" t="s">
        <v>43</v>
      </c>
      <c r="C31" s="281"/>
      <c r="D31" s="11" t="s">
        <v>45</v>
      </c>
      <c r="E31" s="23" t="s">
        <v>72</v>
      </c>
      <c r="F31" s="23" t="s">
        <v>56</v>
      </c>
      <c r="H31" s="252" t="s">
        <v>98</v>
      </c>
      <c r="I31" s="254"/>
      <c r="J31" s="139">
        <f>SUM(F32:F38)</f>
        <v>0.59000000000000008</v>
      </c>
      <c r="K31" s="322"/>
    </row>
    <row r="32" spans="1:11" ht="15" customHeight="1" x14ac:dyDescent="0.25">
      <c r="A32" s="318"/>
      <c r="B32" s="268"/>
      <c r="C32" s="268"/>
      <c r="D32" s="15">
        <v>50</v>
      </c>
      <c r="E32" s="15">
        <f>D32/1000</f>
        <v>0.05</v>
      </c>
      <c r="F32" s="16">
        <f>SUM(E32*INGREDIENTS!$D$5/1)</f>
        <v>0.1</v>
      </c>
      <c r="H32" s="252" t="s">
        <v>121</v>
      </c>
      <c r="I32" s="254"/>
      <c r="J32" s="139">
        <f>INGREDIENTS!$N$11</f>
        <v>0.3193333333333333</v>
      </c>
      <c r="K32" s="322"/>
    </row>
    <row r="33" spans="1:21" x14ac:dyDescent="0.25">
      <c r="A33" s="318"/>
      <c r="B33" s="268"/>
      <c r="C33" s="268"/>
      <c r="D33" s="15">
        <v>80</v>
      </c>
      <c r="E33" s="15">
        <f t="shared" ref="E33:E35" si="4">D33/1000</f>
        <v>0.08</v>
      </c>
      <c r="F33" s="16">
        <f>SUM(E33*INGREDIENTS!$D$6/1)</f>
        <v>0.16</v>
      </c>
      <c r="H33" s="255" t="s">
        <v>97</v>
      </c>
      <c r="I33" s="255"/>
      <c r="J33" s="140">
        <f>SUM(J31+J32)</f>
        <v>0.90933333333333333</v>
      </c>
      <c r="K33" s="322"/>
    </row>
    <row r="34" spans="1:21" x14ac:dyDescent="0.25">
      <c r="A34" s="318"/>
      <c r="B34" s="268"/>
      <c r="C34" s="268"/>
      <c r="D34" s="15">
        <v>40</v>
      </c>
      <c r="E34" s="15">
        <f t="shared" si="4"/>
        <v>0.04</v>
      </c>
      <c r="F34" s="16">
        <f>SUM(E34*INGREDIENTS!$D$18/1)</f>
        <v>0.08</v>
      </c>
      <c r="H34" s="304" t="s">
        <v>57</v>
      </c>
      <c r="I34" s="305"/>
      <c r="J34" s="148">
        <v>2.7</v>
      </c>
      <c r="K34" s="322"/>
    </row>
    <row r="35" spans="1:21" s="14" customFormat="1" x14ac:dyDescent="0.25">
      <c r="A35" s="318"/>
      <c r="B35" s="268"/>
      <c r="C35" s="268"/>
      <c r="D35" s="15">
        <v>90</v>
      </c>
      <c r="E35" s="15">
        <f t="shared" si="4"/>
        <v>0.09</v>
      </c>
      <c r="F35" s="16">
        <f>SUM(E35*INGREDIENTS!$D$23/1)</f>
        <v>0.18</v>
      </c>
      <c r="H35" s="259" t="s">
        <v>74</v>
      </c>
      <c r="I35" s="271"/>
      <c r="J35" s="141">
        <f>SUM((J33*J34)+J33)</f>
        <v>3.3645333333333332</v>
      </c>
      <c r="K35" s="322"/>
    </row>
    <row r="36" spans="1:21" x14ac:dyDescent="0.25">
      <c r="A36" s="318"/>
      <c r="B36" s="268"/>
      <c r="C36" s="268"/>
      <c r="D36" s="15">
        <v>30</v>
      </c>
      <c r="E36" s="15">
        <f t="shared" ref="E36:E37" si="5">D36/1000</f>
        <v>0.03</v>
      </c>
      <c r="F36" s="16">
        <f>SUM(E36*INGREDIENTS!$D$8/1)</f>
        <v>0.06</v>
      </c>
      <c r="H36" s="261" t="s">
        <v>58</v>
      </c>
      <c r="I36" s="306"/>
      <c r="J36" s="142">
        <f>SUM((J35-(J31+J32)))</f>
        <v>2.4551999999999996</v>
      </c>
      <c r="K36" s="322"/>
    </row>
    <row r="37" spans="1:21" ht="15" customHeight="1" x14ac:dyDescent="0.25">
      <c r="A37" s="318"/>
      <c r="B37" s="268"/>
      <c r="C37" s="268"/>
      <c r="D37" s="15">
        <v>5</v>
      </c>
      <c r="E37" s="15">
        <f t="shared" si="5"/>
        <v>5.0000000000000001E-3</v>
      </c>
      <c r="F37" s="16">
        <f>SUM(E37*INGREDIENTS!$D$26/1)</f>
        <v>0.01</v>
      </c>
      <c r="H37" s="249" t="s">
        <v>76</v>
      </c>
      <c r="I37" s="126" t="s">
        <v>75</v>
      </c>
      <c r="J37" s="143">
        <f>SUM(J31+J32)*INGREDIENTS!$J$3</f>
        <v>5.0013333333333333E-2</v>
      </c>
      <c r="K37" s="322"/>
    </row>
    <row r="38" spans="1:21" s="14" customFormat="1" ht="15" customHeight="1" x14ac:dyDescent="0.25">
      <c r="A38" s="18"/>
      <c r="B38" s="18"/>
      <c r="C38" s="18"/>
      <c r="D38" s="18"/>
      <c r="E38" s="18"/>
      <c r="F38" s="100"/>
      <c r="H38" s="249"/>
      <c r="I38" s="4" t="s">
        <v>77</v>
      </c>
      <c r="J38" s="143">
        <f>J35*INGREDIENTS!$J$3</f>
        <v>0.18504933333333332</v>
      </c>
      <c r="K38" s="322"/>
    </row>
    <row r="39" spans="1:21" s="14" customFormat="1" ht="15" customHeight="1" x14ac:dyDescent="0.25">
      <c r="A39" s="18"/>
      <c r="B39" s="18"/>
      <c r="C39" s="18"/>
      <c r="D39" s="18"/>
      <c r="E39" s="18"/>
      <c r="F39" s="100"/>
      <c r="H39" s="249"/>
      <c r="I39" s="127" t="s">
        <v>78</v>
      </c>
      <c r="J39" s="144">
        <f>J38-J37</f>
        <v>0.13503599999999999</v>
      </c>
      <c r="K39" s="322"/>
    </row>
    <row r="40" spans="1:21" ht="15.75" thickBot="1" x14ac:dyDescent="0.3">
      <c r="A40" s="9"/>
      <c r="B40" s="10"/>
      <c r="C40" s="10"/>
      <c r="D40" s="8"/>
      <c r="E40" s="19"/>
      <c r="F40" s="8"/>
      <c r="G40" s="8"/>
      <c r="H40" s="8"/>
      <c r="I40" s="8"/>
      <c r="J40" s="8"/>
      <c r="K40" s="322"/>
      <c r="L40" s="14"/>
      <c r="M40" s="14"/>
      <c r="N40" s="14"/>
      <c r="O40" s="14"/>
      <c r="Q40" s="14"/>
      <c r="R40" s="14"/>
      <c r="S40" s="14"/>
      <c r="T40" s="14"/>
      <c r="U40" s="14"/>
    </row>
    <row r="41" spans="1:21" x14ac:dyDescent="0.25">
      <c r="A41" s="145" t="s">
        <v>44</v>
      </c>
      <c r="B41" s="281" t="s">
        <v>43</v>
      </c>
      <c r="C41" s="281"/>
      <c r="D41" s="11" t="s">
        <v>45</v>
      </c>
      <c r="E41" s="23" t="s">
        <v>72</v>
      </c>
      <c r="F41" s="23" t="s">
        <v>56</v>
      </c>
      <c r="H41" s="252" t="s">
        <v>98</v>
      </c>
      <c r="I41" s="254"/>
      <c r="J41" s="152">
        <f>SUM(F42:F48)</f>
        <v>0.64</v>
      </c>
      <c r="K41" s="322"/>
      <c r="L41" s="14"/>
      <c r="M41" s="14"/>
      <c r="N41" s="14"/>
      <c r="O41" s="14"/>
      <c r="Q41" s="14"/>
      <c r="R41" s="14"/>
      <c r="S41" s="14"/>
      <c r="T41" s="14"/>
      <c r="U41" s="14"/>
    </row>
    <row r="42" spans="1:21" x14ac:dyDescent="0.25">
      <c r="A42" s="314"/>
      <c r="B42" s="268"/>
      <c r="C42" s="268"/>
      <c r="D42" s="15">
        <v>50</v>
      </c>
      <c r="E42" s="15">
        <f>D42/1000</f>
        <v>0.05</v>
      </c>
      <c r="F42" s="16">
        <f>SUM(E42*INGREDIENTS!$D$5/1)</f>
        <v>0.1</v>
      </c>
      <c r="H42" s="252" t="s">
        <v>121</v>
      </c>
      <c r="I42" s="254"/>
      <c r="J42" s="139">
        <f>INGREDIENTS!$N$11</f>
        <v>0.3193333333333333</v>
      </c>
      <c r="K42" s="322"/>
      <c r="L42" s="14"/>
      <c r="M42" s="14"/>
      <c r="N42" s="14"/>
      <c r="O42" s="14"/>
      <c r="Q42" s="14"/>
      <c r="R42" s="14"/>
      <c r="S42" s="14"/>
      <c r="T42" s="14"/>
      <c r="U42" s="14"/>
    </row>
    <row r="43" spans="1:21" x14ac:dyDescent="0.25">
      <c r="A43" s="314"/>
      <c r="B43" s="268"/>
      <c r="C43" s="268"/>
      <c r="D43" s="15">
        <v>80</v>
      </c>
      <c r="E43" s="15">
        <f t="shared" ref="E43:E44" si="6">D43/1000</f>
        <v>0.08</v>
      </c>
      <c r="F43" s="16">
        <f>SUM(E43*INGREDIENTS!$D$6/1)</f>
        <v>0.16</v>
      </c>
      <c r="H43" s="255" t="s">
        <v>97</v>
      </c>
      <c r="I43" s="255"/>
      <c r="J43" s="137">
        <f>SUM(J41+J42)</f>
        <v>0.95933333333333337</v>
      </c>
      <c r="K43" s="322"/>
    </row>
    <row r="44" spans="1:21" x14ac:dyDescent="0.25">
      <c r="A44" s="314"/>
      <c r="B44" s="268"/>
      <c r="C44" s="268"/>
      <c r="D44" s="15">
        <v>40</v>
      </c>
      <c r="E44" s="15">
        <f t="shared" si="6"/>
        <v>0.04</v>
      </c>
      <c r="F44" s="16">
        <f>SUM(E44*INGREDIENTS!$D$19/1)</f>
        <v>0.08</v>
      </c>
      <c r="H44" s="304" t="s">
        <v>57</v>
      </c>
      <c r="I44" s="305"/>
      <c r="J44" s="154">
        <v>3.92</v>
      </c>
      <c r="K44" s="322"/>
    </row>
    <row r="45" spans="1:21" x14ac:dyDescent="0.25">
      <c r="A45" s="314"/>
      <c r="B45" s="268"/>
      <c r="C45" s="268"/>
      <c r="D45" s="15">
        <v>150</v>
      </c>
      <c r="E45" s="15">
        <v>0.15</v>
      </c>
      <c r="F45" s="16">
        <f>SUM(E45*INGREDIENTS!$D$33/1)</f>
        <v>0.3</v>
      </c>
      <c r="H45" s="259" t="s">
        <v>74</v>
      </c>
      <c r="I45" s="271"/>
      <c r="J45" s="153">
        <f>SUM((J43*J44)+J43)</f>
        <v>4.7199200000000001</v>
      </c>
      <c r="K45" s="322"/>
    </row>
    <row r="46" spans="1:21" x14ac:dyDescent="0.25">
      <c r="A46" s="314"/>
      <c r="B46" s="268"/>
      <c r="C46" s="268"/>
      <c r="D46" s="15">
        <v>0.3</v>
      </c>
      <c r="E46" s="15">
        <v>3.0000000000000001E-3</v>
      </c>
      <c r="F46" s="16"/>
      <c r="H46" s="261" t="s">
        <v>58</v>
      </c>
      <c r="I46" s="306"/>
      <c r="J46" s="102">
        <f>SUM((J45-(J41+J42)))</f>
        <v>3.7605866666666667</v>
      </c>
      <c r="K46" s="322"/>
    </row>
    <row r="47" spans="1:21" x14ac:dyDescent="0.25">
      <c r="A47" s="314"/>
      <c r="B47" s="268"/>
      <c r="C47" s="268"/>
      <c r="D47" s="15">
        <v>0.5</v>
      </c>
      <c r="E47" s="15">
        <v>5.0000000000000001E-3</v>
      </c>
      <c r="F47" s="16"/>
      <c r="H47" s="249" t="s">
        <v>76</v>
      </c>
      <c r="I47" s="126" t="s">
        <v>75</v>
      </c>
      <c r="J47" s="143">
        <f>SUM(J41+J42)*INGREDIENTS!$J$3</f>
        <v>5.2763333333333336E-2</v>
      </c>
      <c r="K47" s="322"/>
    </row>
    <row r="48" spans="1:21" x14ac:dyDescent="0.25">
      <c r="H48" s="249"/>
      <c r="I48" s="4" t="s">
        <v>77</v>
      </c>
      <c r="J48" s="143">
        <f>J45*INGREDIENTS!$J$3</f>
        <v>0.25959559999999998</v>
      </c>
      <c r="K48" s="322"/>
    </row>
    <row r="49" spans="1:11" x14ac:dyDescent="0.25">
      <c r="A49" s="14"/>
      <c r="B49" s="14"/>
      <c r="C49" s="14"/>
      <c r="D49" s="14"/>
      <c r="F49" s="14"/>
      <c r="G49" s="14"/>
      <c r="H49" s="249"/>
      <c r="I49" s="127" t="s">
        <v>78</v>
      </c>
      <c r="J49" s="128">
        <f>J48-J47</f>
        <v>0.20683226666666665</v>
      </c>
      <c r="K49" s="322"/>
    </row>
    <row r="50" spans="1:11" ht="15.75" thickBot="1" x14ac:dyDescent="0.3">
      <c r="A50" s="19"/>
      <c r="B50" s="19"/>
      <c r="C50" s="19"/>
      <c r="D50" s="19"/>
      <c r="E50" s="19"/>
      <c r="F50" s="19"/>
      <c r="G50" s="19"/>
      <c r="H50" s="19"/>
      <c r="I50" s="151"/>
      <c r="J50" s="22"/>
      <c r="K50" s="322"/>
    </row>
    <row r="51" spans="1:11" x14ac:dyDescent="0.25">
      <c r="A51" s="103" t="s">
        <v>44</v>
      </c>
      <c r="B51" s="308" t="s">
        <v>43</v>
      </c>
      <c r="C51" s="309"/>
      <c r="D51" s="12" t="s">
        <v>45</v>
      </c>
      <c r="E51" s="23" t="s">
        <v>72</v>
      </c>
      <c r="F51" s="12" t="s">
        <v>56</v>
      </c>
      <c r="H51" s="252" t="s">
        <v>98</v>
      </c>
      <c r="I51" s="254"/>
      <c r="J51" s="16">
        <f>SUM(F52:F58)</f>
        <v>0.38000000000000006</v>
      </c>
      <c r="K51" s="322"/>
    </row>
    <row r="52" spans="1:11" x14ac:dyDescent="0.25">
      <c r="A52" s="313"/>
      <c r="B52" s="279"/>
      <c r="C52" s="280"/>
      <c r="D52" s="15">
        <v>50</v>
      </c>
      <c r="E52" s="15">
        <f>D52/1000</f>
        <v>0.05</v>
      </c>
      <c r="F52" s="16">
        <f>SUM(E52*INGREDIENTS!$D$5/1)</f>
        <v>0.1</v>
      </c>
      <c r="H52" s="252" t="s">
        <v>121</v>
      </c>
      <c r="I52" s="254"/>
      <c r="J52" s="139">
        <f>INGREDIENTS!$N$11</f>
        <v>0.3193333333333333</v>
      </c>
      <c r="K52" s="322"/>
    </row>
    <row r="53" spans="1:11" x14ac:dyDescent="0.25">
      <c r="A53" s="313"/>
      <c r="B53" s="279"/>
      <c r="C53" s="280"/>
      <c r="D53" s="15">
        <v>80</v>
      </c>
      <c r="E53" s="15">
        <f t="shared" ref="E53" si="7">D53/1000</f>
        <v>0.08</v>
      </c>
      <c r="F53" s="16">
        <f>SUM(E53*INGREDIENTS!$D$6/1)</f>
        <v>0.16</v>
      </c>
      <c r="G53" s="14"/>
      <c r="H53" s="255" t="s">
        <v>97</v>
      </c>
      <c r="I53" s="255"/>
      <c r="J53" s="137">
        <f>SUM(J51+J52)</f>
        <v>0.69933333333333336</v>
      </c>
      <c r="K53" s="322"/>
    </row>
    <row r="54" spans="1:11" x14ac:dyDescent="0.25">
      <c r="A54" s="313"/>
      <c r="B54" s="279"/>
      <c r="C54" s="280"/>
      <c r="D54" s="24">
        <v>40</v>
      </c>
      <c r="E54" s="24">
        <v>0.04</v>
      </c>
      <c r="F54" s="16"/>
      <c r="G54" s="14"/>
      <c r="H54" s="304" t="s">
        <v>57</v>
      </c>
      <c r="I54" s="305"/>
      <c r="J54" s="154">
        <v>4.2</v>
      </c>
      <c r="K54" s="322"/>
    </row>
    <row r="55" spans="1:11" x14ac:dyDescent="0.25">
      <c r="A55" s="313"/>
      <c r="B55" s="279"/>
      <c r="C55" s="280"/>
      <c r="D55" s="15">
        <v>15</v>
      </c>
      <c r="E55" s="15">
        <v>1.4999999999999999E-2</v>
      </c>
      <c r="F55" s="16">
        <f>SUM(E55*INGREDIENTS!$D$45/1)</f>
        <v>0.03</v>
      </c>
      <c r="G55" s="14"/>
      <c r="H55" s="259" t="s">
        <v>74</v>
      </c>
      <c r="I55" s="271"/>
      <c r="J55" s="138">
        <f>SUM((J53*J54)+J53)</f>
        <v>3.6365333333333334</v>
      </c>
      <c r="K55" s="322"/>
    </row>
    <row r="56" spans="1:11" x14ac:dyDescent="0.25">
      <c r="A56" s="313"/>
      <c r="B56" s="279"/>
      <c r="C56" s="280"/>
      <c r="D56" s="15">
        <v>35</v>
      </c>
      <c r="E56" s="15">
        <v>3.5000000000000003E-2</v>
      </c>
      <c r="F56" s="16">
        <f>SUM(E56*INGREDIENTS!$D$20/1)</f>
        <v>7.0000000000000007E-2</v>
      </c>
      <c r="G56" s="14"/>
      <c r="H56" s="261" t="s">
        <v>58</v>
      </c>
      <c r="I56" s="306"/>
      <c r="J56" s="102">
        <f>SUM((J55-(J51+J52)))</f>
        <v>2.9371999999999998</v>
      </c>
      <c r="K56" s="322"/>
    </row>
    <row r="57" spans="1:11" x14ac:dyDescent="0.25">
      <c r="A57" s="313"/>
      <c r="B57" s="279"/>
      <c r="C57" s="280"/>
      <c r="D57" s="15"/>
      <c r="E57" s="15"/>
      <c r="F57" s="16"/>
      <c r="G57" s="14"/>
      <c r="H57" s="249" t="s">
        <v>76</v>
      </c>
      <c r="I57" s="126" t="s">
        <v>75</v>
      </c>
      <c r="J57" s="143">
        <f>SUM(J51+J52)*INGREDIENTS!$J$3</f>
        <v>3.8463333333333335E-2</v>
      </c>
      <c r="K57" s="322"/>
    </row>
    <row r="58" spans="1:11" x14ac:dyDescent="0.25">
      <c r="A58" s="313"/>
      <c r="B58" s="268"/>
      <c r="C58" s="268"/>
      <c r="D58" s="15">
        <v>10</v>
      </c>
      <c r="E58" s="15">
        <f t="shared" ref="E58" si="8">D58/1000</f>
        <v>0.01</v>
      </c>
      <c r="F58" s="16">
        <f>SUM(E58*INGREDIENTS!$D$24/1)</f>
        <v>0.02</v>
      </c>
      <c r="G58" s="14"/>
      <c r="H58" s="249"/>
      <c r="I58" s="4" t="s">
        <v>77</v>
      </c>
      <c r="J58" s="143">
        <f>J55*INGREDIENTS!$J$3</f>
        <v>0.20000933333333334</v>
      </c>
      <c r="K58" s="322"/>
    </row>
    <row r="59" spans="1:11" x14ac:dyDescent="0.25">
      <c r="A59" s="18"/>
      <c r="B59" s="18"/>
      <c r="C59" s="18"/>
      <c r="D59" s="18"/>
      <c r="E59" s="18"/>
      <c r="F59" s="22"/>
      <c r="G59" s="14"/>
      <c r="H59" s="249"/>
      <c r="I59" s="127" t="s">
        <v>78</v>
      </c>
      <c r="J59" s="128">
        <f>J58-J57</f>
        <v>0.16154600000000002</v>
      </c>
      <c r="K59" s="322"/>
    </row>
    <row r="60" spans="1:11" ht="15.75" thickBot="1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2"/>
      <c r="K60" s="322"/>
    </row>
    <row r="61" spans="1:11" x14ac:dyDescent="0.25">
      <c r="A61" s="103" t="s">
        <v>44</v>
      </c>
      <c r="B61" s="310" t="s">
        <v>43</v>
      </c>
      <c r="C61" s="311"/>
      <c r="D61" s="12" t="s">
        <v>45</v>
      </c>
      <c r="E61" s="23" t="s">
        <v>72</v>
      </c>
      <c r="F61" s="12" t="s">
        <v>56</v>
      </c>
      <c r="G61" s="14"/>
      <c r="H61" s="252" t="s">
        <v>98</v>
      </c>
      <c r="I61" s="254"/>
      <c r="J61" s="16">
        <f>SUM(F62:F68)</f>
        <v>0.44000000000000006</v>
      </c>
      <c r="K61" s="322"/>
    </row>
    <row r="62" spans="1:11" x14ac:dyDescent="0.25">
      <c r="A62" s="315"/>
      <c r="B62" s="279"/>
      <c r="C62" s="280"/>
      <c r="D62" s="15">
        <v>50</v>
      </c>
      <c r="E62" s="15">
        <f>D62/1000</f>
        <v>0.05</v>
      </c>
      <c r="F62" s="16">
        <f>SUM(E62*INGREDIENTS!$D$5/1)</f>
        <v>0.1</v>
      </c>
      <c r="G62" s="14"/>
      <c r="H62" s="252" t="s">
        <v>121</v>
      </c>
      <c r="I62" s="254"/>
      <c r="J62" s="139">
        <f>INGREDIENTS!$N$11</f>
        <v>0.3193333333333333</v>
      </c>
      <c r="K62" s="322"/>
    </row>
    <row r="63" spans="1:11" x14ac:dyDescent="0.25">
      <c r="A63" s="315"/>
      <c r="B63" s="279"/>
      <c r="C63" s="280"/>
      <c r="D63" s="15">
        <v>80</v>
      </c>
      <c r="E63" s="15">
        <f t="shared" ref="E63:E66" si="9">D63/1000</f>
        <v>0.08</v>
      </c>
      <c r="F63" s="16">
        <f>SUM(E63*INGREDIENTS!$D$6/1)</f>
        <v>0.16</v>
      </c>
      <c r="G63" s="14"/>
      <c r="H63" s="255" t="s">
        <v>97</v>
      </c>
      <c r="I63" s="255"/>
      <c r="J63" s="137">
        <f>SUM(J61+J62)</f>
        <v>0.75933333333333342</v>
      </c>
      <c r="K63" s="322"/>
    </row>
    <row r="64" spans="1:11" x14ac:dyDescent="0.25">
      <c r="A64" s="315"/>
      <c r="B64" s="279"/>
      <c r="C64" s="280"/>
      <c r="D64" s="24">
        <v>80</v>
      </c>
      <c r="E64" s="15">
        <f t="shared" si="9"/>
        <v>0.08</v>
      </c>
      <c r="F64" s="16">
        <f>SUM(E64*INGREDIENTS!$D$6/1)</f>
        <v>0.16</v>
      </c>
      <c r="G64" s="14"/>
      <c r="H64" s="304" t="s">
        <v>57</v>
      </c>
      <c r="I64" s="305"/>
      <c r="J64" s="154">
        <v>4.1500000000000004</v>
      </c>
      <c r="K64" s="322"/>
    </row>
    <row r="65" spans="1:11" x14ac:dyDescent="0.25">
      <c r="A65" s="315"/>
      <c r="B65" s="279"/>
      <c r="C65" s="280"/>
      <c r="D65" s="15">
        <v>10</v>
      </c>
      <c r="E65" s="15">
        <f t="shared" si="9"/>
        <v>0.01</v>
      </c>
      <c r="F65" s="16"/>
      <c r="G65" s="14"/>
      <c r="H65" s="259" t="s">
        <v>74</v>
      </c>
      <c r="I65" s="271"/>
      <c r="J65" s="138">
        <f>SUM((J63*J64)+J63)</f>
        <v>3.910566666666667</v>
      </c>
      <c r="K65" s="322"/>
    </row>
    <row r="66" spans="1:11" x14ac:dyDescent="0.25">
      <c r="A66" s="315"/>
      <c r="B66" s="268"/>
      <c r="C66" s="268"/>
      <c r="D66" s="15">
        <v>10</v>
      </c>
      <c r="E66" s="15">
        <f t="shared" si="9"/>
        <v>0.01</v>
      </c>
      <c r="F66" s="16">
        <f>SUM(E66*INGREDIENTS!$D$24/1)</f>
        <v>0.02</v>
      </c>
      <c r="G66" s="14"/>
      <c r="H66" s="261" t="s">
        <v>58</v>
      </c>
      <c r="I66" s="306"/>
      <c r="J66" s="102">
        <f>SUM((J65-(J61+J62)))</f>
        <v>3.1512333333333338</v>
      </c>
      <c r="K66" s="322"/>
    </row>
    <row r="67" spans="1:11" x14ac:dyDescent="0.25">
      <c r="A67" s="155"/>
      <c r="B67" s="18"/>
      <c r="C67" s="18"/>
      <c r="D67" s="18"/>
      <c r="E67" s="18"/>
      <c r="F67" s="100"/>
      <c r="G67" s="14"/>
      <c r="H67" s="249" t="s">
        <v>76</v>
      </c>
      <c r="I67" s="126" t="s">
        <v>75</v>
      </c>
      <c r="J67" s="143">
        <f>SUM(J61+J62)*INGREDIENTS!$J$3</f>
        <v>4.176333333333334E-2</v>
      </c>
      <c r="K67" s="322"/>
    </row>
    <row r="68" spans="1:11" x14ac:dyDescent="0.25">
      <c r="A68" s="155"/>
      <c r="B68" s="155"/>
      <c r="C68" s="155"/>
      <c r="D68" s="155"/>
      <c r="E68" s="155"/>
      <c r="F68" s="155"/>
      <c r="G68" s="14"/>
      <c r="H68" s="249"/>
      <c r="I68" s="4" t="s">
        <v>77</v>
      </c>
      <c r="J68" s="143">
        <f>J65*INGREDIENTS!$J$3</f>
        <v>0.21508116666666668</v>
      </c>
      <c r="K68" s="322"/>
    </row>
    <row r="69" spans="1:11" x14ac:dyDescent="0.25">
      <c r="A69" s="155"/>
      <c r="B69" s="18"/>
      <c r="C69" s="18"/>
      <c r="D69" s="18"/>
      <c r="E69" s="18"/>
      <c r="F69" s="100"/>
      <c r="G69" s="14"/>
      <c r="H69" s="249"/>
      <c r="I69" s="127" t="s">
        <v>78</v>
      </c>
      <c r="J69" s="128">
        <f>J68-J67</f>
        <v>0.17331783333333334</v>
      </c>
      <c r="K69" s="322"/>
    </row>
    <row r="70" spans="1:11" ht="15.75" thickBot="1" x14ac:dyDescent="0.3">
      <c r="A70" s="157"/>
      <c r="B70" s="307"/>
      <c r="C70" s="307"/>
      <c r="D70" s="20"/>
      <c r="E70" s="20"/>
      <c r="F70" s="19"/>
      <c r="G70" s="19"/>
      <c r="H70" s="19"/>
      <c r="I70" s="19"/>
      <c r="J70" s="22"/>
      <c r="K70" s="322"/>
    </row>
    <row r="71" spans="1:11" x14ac:dyDescent="0.25">
      <c r="H71" s="252" t="s">
        <v>98</v>
      </c>
      <c r="I71" s="254"/>
      <c r="J71" s="16">
        <f>SUM(F72:F78)</f>
        <v>0.44000000000000006</v>
      </c>
      <c r="K71" s="322"/>
    </row>
    <row r="72" spans="1:11" x14ac:dyDescent="0.25">
      <c r="A72" s="145" t="s">
        <v>44</v>
      </c>
      <c r="B72" s="281" t="s">
        <v>43</v>
      </c>
      <c r="C72" s="281"/>
      <c r="D72" s="23" t="s">
        <v>45</v>
      </c>
      <c r="E72" s="23" t="s">
        <v>72</v>
      </c>
      <c r="F72" s="23" t="s">
        <v>56</v>
      </c>
      <c r="G72" s="14"/>
      <c r="H72" s="252" t="s">
        <v>121</v>
      </c>
      <c r="I72" s="254"/>
      <c r="J72" s="139">
        <f>INGREDIENTS!$N$11</f>
        <v>0.3193333333333333</v>
      </c>
      <c r="K72" s="322"/>
    </row>
    <row r="73" spans="1:11" x14ac:dyDescent="0.25">
      <c r="A73" s="302"/>
      <c r="B73" s="268"/>
      <c r="C73" s="268"/>
      <c r="D73" s="15">
        <v>50</v>
      </c>
      <c r="E73" s="15">
        <f>D73/1000</f>
        <v>0.05</v>
      </c>
      <c r="F73" s="16">
        <f>SUM(E73*INGREDIENTS!$D$5/1)</f>
        <v>0.1</v>
      </c>
      <c r="G73" s="14"/>
      <c r="H73" s="255" t="s">
        <v>97</v>
      </c>
      <c r="I73" s="255"/>
      <c r="J73" s="137">
        <f>SUM(J71+J72)</f>
        <v>0.75933333333333342</v>
      </c>
      <c r="K73" s="322"/>
    </row>
    <row r="74" spans="1:11" x14ac:dyDescent="0.25">
      <c r="A74" s="302"/>
      <c r="B74" s="268"/>
      <c r="C74" s="268"/>
      <c r="D74" s="15">
        <v>80</v>
      </c>
      <c r="E74" s="15">
        <f t="shared" ref="E74:E78" si="10">D74/1000</f>
        <v>0.08</v>
      </c>
      <c r="F74" s="16">
        <f>SUM(E74*INGREDIENTS!$D$6/1)</f>
        <v>0.16</v>
      </c>
      <c r="G74" s="14"/>
      <c r="H74" s="304" t="s">
        <v>57</v>
      </c>
      <c r="I74" s="305"/>
      <c r="J74" s="154">
        <v>3.55</v>
      </c>
      <c r="K74" s="322"/>
    </row>
    <row r="75" spans="1:11" x14ac:dyDescent="0.25">
      <c r="A75" s="302"/>
      <c r="B75" s="268"/>
      <c r="C75" s="268"/>
      <c r="D75" s="24">
        <v>20</v>
      </c>
      <c r="E75" s="15">
        <f t="shared" si="10"/>
        <v>0.02</v>
      </c>
      <c r="F75" s="16">
        <f>SUM(E75*INGREDIENTS!$D$41/1)</f>
        <v>0.04</v>
      </c>
      <c r="G75" s="14"/>
      <c r="H75" s="259" t="s">
        <v>74</v>
      </c>
      <c r="I75" s="271"/>
      <c r="J75" s="138">
        <f>SUM((J73*J74)+J73)</f>
        <v>3.4549666666666665</v>
      </c>
      <c r="K75" s="322"/>
    </row>
    <row r="76" spans="1:11" x14ac:dyDescent="0.25">
      <c r="A76" s="302"/>
      <c r="B76" s="268"/>
      <c r="C76" s="268"/>
      <c r="D76" s="15">
        <v>50</v>
      </c>
      <c r="E76" s="15">
        <f t="shared" si="10"/>
        <v>0.05</v>
      </c>
      <c r="F76" s="16">
        <f>SUM(E76*INGREDIENTS!$D$40/1)</f>
        <v>0.1</v>
      </c>
      <c r="G76" s="14"/>
      <c r="H76" s="261" t="s">
        <v>58</v>
      </c>
      <c r="I76" s="306"/>
      <c r="J76" s="102">
        <f>SUM((J75-(J71+J72)))</f>
        <v>2.6956333333333333</v>
      </c>
      <c r="K76" s="322"/>
    </row>
    <row r="77" spans="1:11" x14ac:dyDescent="0.25">
      <c r="A77" s="302"/>
      <c r="B77" s="268"/>
      <c r="C77" s="268"/>
      <c r="D77" s="15">
        <v>4</v>
      </c>
      <c r="E77" s="15">
        <f t="shared" si="10"/>
        <v>4.0000000000000001E-3</v>
      </c>
      <c r="F77" s="16">
        <f>SUM(E77*INGREDIENTS!$D$27/1)</f>
        <v>8.0000000000000002E-3</v>
      </c>
      <c r="G77" s="14"/>
      <c r="H77" s="249" t="s">
        <v>76</v>
      </c>
      <c r="I77" s="126" t="s">
        <v>75</v>
      </c>
      <c r="J77" s="143">
        <f>SUM(J71+J72)*INGREDIENTS!$J$3</f>
        <v>4.176333333333334E-2</v>
      </c>
      <c r="K77" s="322"/>
    </row>
    <row r="78" spans="1:11" x14ac:dyDescent="0.25">
      <c r="A78" s="18"/>
      <c r="B78" s="268"/>
      <c r="C78" s="268"/>
      <c r="D78" s="15">
        <v>16</v>
      </c>
      <c r="E78" s="15">
        <f t="shared" si="10"/>
        <v>1.6E-2</v>
      </c>
      <c r="F78" s="16">
        <f>SUM(E78*INGREDIENTS!$D$30/1)</f>
        <v>3.2000000000000001E-2</v>
      </c>
      <c r="G78" s="14"/>
      <c r="H78" s="249"/>
      <c r="I78" s="4" t="s">
        <v>77</v>
      </c>
      <c r="J78" s="143">
        <f>J75*INGREDIENTS!$J$3</f>
        <v>0.19002316666666666</v>
      </c>
      <c r="K78" s="322"/>
    </row>
    <row r="79" spans="1:11" x14ac:dyDescent="0.25">
      <c r="A79" s="18"/>
      <c r="B79" s="18"/>
      <c r="C79" s="18"/>
      <c r="D79" s="18"/>
      <c r="E79" s="18"/>
      <c r="F79" s="100"/>
      <c r="G79" s="14"/>
      <c r="H79" s="249"/>
      <c r="I79" s="127" t="s">
        <v>78</v>
      </c>
      <c r="J79" s="128">
        <f>J78-J77</f>
        <v>0.14825983333333331</v>
      </c>
      <c r="K79" s="322"/>
    </row>
  </sheetData>
  <mergeCells count="125">
    <mergeCell ref="K1:K79"/>
    <mergeCell ref="M1:P1"/>
    <mergeCell ref="H74:I74"/>
    <mergeCell ref="H75:I75"/>
    <mergeCell ref="H76:I76"/>
    <mergeCell ref="H77:H79"/>
    <mergeCell ref="H31:I31"/>
    <mergeCell ref="B78:C78"/>
    <mergeCell ref="H66:I66"/>
    <mergeCell ref="H67:H69"/>
    <mergeCell ref="H71:I71"/>
    <mergeCell ref="H72:I72"/>
    <mergeCell ref="H73:I73"/>
    <mergeCell ref="H32:I32"/>
    <mergeCell ref="H33:I33"/>
    <mergeCell ref="H34:I34"/>
    <mergeCell ref="H35:I35"/>
    <mergeCell ref="H36:I36"/>
    <mergeCell ref="H61:I61"/>
    <mergeCell ref="H62:I62"/>
    <mergeCell ref="H63:I63"/>
    <mergeCell ref="H64:I64"/>
    <mergeCell ref="H65:I65"/>
    <mergeCell ref="H21:I21"/>
    <mergeCell ref="H56:I56"/>
    <mergeCell ref="H57:H59"/>
    <mergeCell ref="H7:H9"/>
    <mergeCell ref="H17:H19"/>
    <mergeCell ref="H11:I11"/>
    <mergeCell ref="A2:A8"/>
    <mergeCell ref="B12:C12"/>
    <mergeCell ref="B14:C14"/>
    <mergeCell ref="B15:C15"/>
    <mergeCell ref="B2:C2"/>
    <mergeCell ref="B3:C3"/>
    <mergeCell ref="B4:C4"/>
    <mergeCell ref="B5:C5"/>
    <mergeCell ref="B6:C6"/>
    <mergeCell ref="B7:C7"/>
    <mergeCell ref="A12:A18"/>
    <mergeCell ref="B13:C13"/>
    <mergeCell ref="A22:A26"/>
    <mergeCell ref="B22:C22"/>
    <mergeCell ref="B23:C23"/>
    <mergeCell ref="B24:C24"/>
    <mergeCell ref="H41:I41"/>
    <mergeCell ref="H42:I42"/>
    <mergeCell ref="H43:I43"/>
    <mergeCell ref="A32:A37"/>
    <mergeCell ref="B32:C32"/>
    <mergeCell ref="B33:C33"/>
    <mergeCell ref="B34:C34"/>
    <mergeCell ref="B36:C36"/>
    <mergeCell ref="B37:C37"/>
    <mergeCell ref="H53:I53"/>
    <mergeCell ref="H54:I54"/>
    <mergeCell ref="H55:I55"/>
    <mergeCell ref="H44:I44"/>
    <mergeCell ref="H45:I45"/>
    <mergeCell ref="H46:I46"/>
    <mergeCell ref="H47:H49"/>
    <mergeCell ref="H51:I51"/>
    <mergeCell ref="H52:I52"/>
    <mergeCell ref="B1:C1"/>
    <mergeCell ref="B11:C11"/>
    <mergeCell ref="B21:C21"/>
    <mergeCell ref="B31:C31"/>
    <mergeCell ref="B41:C41"/>
    <mergeCell ref="B42:C42"/>
    <mergeCell ref="B43:C43"/>
    <mergeCell ref="B44:C44"/>
    <mergeCell ref="B45:C45"/>
    <mergeCell ref="B25:C25"/>
    <mergeCell ref="B26:C26"/>
    <mergeCell ref="B16:C16"/>
    <mergeCell ref="B18:C18"/>
    <mergeCell ref="B35:C35"/>
    <mergeCell ref="B46:C46"/>
    <mergeCell ref="B17:C17"/>
    <mergeCell ref="B8:C8"/>
    <mergeCell ref="B58:C58"/>
    <mergeCell ref="A52:A58"/>
    <mergeCell ref="H12:I12"/>
    <mergeCell ref="B47:C47"/>
    <mergeCell ref="A42:A47"/>
    <mergeCell ref="A62:A66"/>
    <mergeCell ref="B62:C62"/>
    <mergeCell ref="B63:C63"/>
    <mergeCell ref="B64:C64"/>
    <mergeCell ref="B65:C65"/>
    <mergeCell ref="H25:I25"/>
    <mergeCell ref="H26:I26"/>
    <mergeCell ref="H13:I13"/>
    <mergeCell ref="H14:I14"/>
    <mergeCell ref="H15:I15"/>
    <mergeCell ref="H16:I16"/>
    <mergeCell ref="B53:C53"/>
    <mergeCell ref="B54:C54"/>
    <mergeCell ref="B55:C55"/>
    <mergeCell ref="B56:C56"/>
    <mergeCell ref="B57:C57"/>
    <mergeCell ref="A73:A77"/>
    <mergeCell ref="B73:C73"/>
    <mergeCell ref="B74:C74"/>
    <mergeCell ref="B75:C75"/>
    <mergeCell ref="B76:C76"/>
    <mergeCell ref="B77:C77"/>
    <mergeCell ref="M2:P2"/>
    <mergeCell ref="H1:I1"/>
    <mergeCell ref="H2:I2"/>
    <mergeCell ref="H4:I4"/>
    <mergeCell ref="H5:I5"/>
    <mergeCell ref="H6:I6"/>
    <mergeCell ref="H3:I3"/>
    <mergeCell ref="B66:C66"/>
    <mergeCell ref="B70:C70"/>
    <mergeCell ref="B72:C72"/>
    <mergeCell ref="H22:I22"/>
    <mergeCell ref="H23:I23"/>
    <mergeCell ref="H24:I24"/>
    <mergeCell ref="H27:H29"/>
    <mergeCell ref="H37:H39"/>
    <mergeCell ref="B51:C51"/>
    <mergeCell ref="B61:C61"/>
    <mergeCell ref="B52:C52"/>
  </mergeCells>
  <pageMargins left="0.7" right="0.7" top="0.75" bottom="0.75" header="0.3" footer="0.3"/>
  <pageSetup paperSize="9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="115" zoomScaleNormal="115" workbookViewId="0">
      <selection activeCell="J26" sqref="J26"/>
    </sheetView>
  </sheetViews>
  <sheetFormatPr baseColWidth="10" defaultRowHeight="15" x14ac:dyDescent="0.25"/>
  <cols>
    <col min="1" max="1" width="9.140625" style="14" customWidth="1"/>
    <col min="2" max="2" width="17.140625" style="14" customWidth="1"/>
    <col min="3" max="3" width="6.7109375" style="14" customWidth="1"/>
    <col min="4" max="4" width="8.42578125" style="14" customWidth="1"/>
    <col min="5" max="5" width="13.42578125" style="14" customWidth="1"/>
    <col min="6" max="6" width="14.28515625" style="14" customWidth="1"/>
    <col min="7" max="7" width="15.7109375" style="14" customWidth="1"/>
    <col min="8" max="16384" width="11.42578125" style="14"/>
  </cols>
  <sheetData>
    <row r="1" spans="1:7" ht="15.75" thickBot="1" x14ac:dyDescent="0.3">
      <c r="A1" s="25" t="s">
        <v>5</v>
      </c>
      <c r="B1" s="25" t="s">
        <v>0</v>
      </c>
      <c r="C1" s="25" t="s">
        <v>1</v>
      </c>
      <c r="D1" s="25" t="s">
        <v>53</v>
      </c>
      <c r="E1" s="25" t="s">
        <v>67</v>
      </c>
      <c r="F1" s="25" t="s">
        <v>68</v>
      </c>
      <c r="G1" s="25" t="s">
        <v>2</v>
      </c>
    </row>
    <row r="2" spans="1:7" x14ac:dyDescent="0.25">
      <c r="A2" s="324" t="s">
        <v>12</v>
      </c>
      <c r="B2" s="26" t="s">
        <v>3</v>
      </c>
      <c r="C2" s="27" t="s">
        <v>47</v>
      </c>
      <c r="D2" s="28"/>
      <c r="E2" s="28"/>
      <c r="F2" s="27"/>
      <c r="G2" s="29"/>
    </row>
    <row r="3" spans="1:7" ht="15.75" thickBot="1" x14ac:dyDescent="0.3">
      <c r="A3" s="325"/>
      <c r="B3" s="30" t="s">
        <v>54</v>
      </c>
      <c r="C3" s="31" t="s">
        <v>47</v>
      </c>
      <c r="D3" s="32"/>
      <c r="E3" s="32"/>
      <c r="F3" s="31"/>
      <c r="G3" s="33"/>
    </row>
    <row r="4" spans="1:7" x14ac:dyDescent="0.25">
      <c r="A4" s="326" t="s">
        <v>10</v>
      </c>
      <c r="B4" s="34" t="s">
        <v>38</v>
      </c>
      <c r="C4" s="35" t="s">
        <v>47</v>
      </c>
      <c r="D4" s="36"/>
      <c r="E4" s="36"/>
      <c r="F4" s="35"/>
      <c r="G4" s="37"/>
    </row>
    <row r="5" spans="1:7" ht="15.75" thickBot="1" x14ac:dyDescent="0.3">
      <c r="A5" s="327"/>
      <c r="B5" s="38" t="s">
        <v>39</v>
      </c>
      <c r="C5" s="39" t="s">
        <v>47</v>
      </c>
      <c r="D5" s="40"/>
      <c r="E5" s="40"/>
      <c r="F5" s="39"/>
      <c r="G5" s="41"/>
    </row>
    <row r="6" spans="1:7" x14ac:dyDescent="0.25">
      <c r="A6" s="328" t="s">
        <v>11</v>
      </c>
      <c r="B6" s="42" t="s">
        <v>4</v>
      </c>
      <c r="C6" s="43" t="s">
        <v>47</v>
      </c>
      <c r="D6" s="44"/>
      <c r="E6" s="44"/>
      <c r="F6" s="43"/>
      <c r="G6" s="45"/>
    </row>
    <row r="7" spans="1:7" x14ac:dyDescent="0.25">
      <c r="A7" s="329"/>
      <c r="B7" s="46" t="s">
        <v>6</v>
      </c>
      <c r="C7" s="47" t="s">
        <v>47</v>
      </c>
      <c r="D7" s="48"/>
      <c r="E7" s="48"/>
      <c r="F7" s="47"/>
      <c r="G7" s="49"/>
    </row>
    <row r="8" spans="1:7" x14ac:dyDescent="0.25">
      <c r="A8" s="329"/>
      <c r="B8" s="46" t="s">
        <v>7</v>
      </c>
      <c r="C8" s="47" t="s">
        <v>47</v>
      </c>
      <c r="D8" s="48"/>
      <c r="E8" s="48"/>
      <c r="F8" s="47"/>
      <c r="G8" s="49"/>
    </row>
    <row r="9" spans="1:7" x14ac:dyDescent="0.25">
      <c r="A9" s="329"/>
      <c r="B9" s="46" t="s">
        <v>8</v>
      </c>
      <c r="C9" s="47" t="s">
        <v>47</v>
      </c>
      <c r="D9" s="48"/>
      <c r="E9" s="48"/>
      <c r="F9" s="47"/>
      <c r="G9" s="49"/>
    </row>
    <row r="10" spans="1:7" ht="15.75" thickBot="1" x14ac:dyDescent="0.3">
      <c r="A10" s="330"/>
      <c r="B10" s="50" t="s">
        <v>9</v>
      </c>
      <c r="C10" s="51" t="s">
        <v>47</v>
      </c>
      <c r="D10" s="52"/>
      <c r="E10" s="48"/>
      <c r="F10" s="51"/>
      <c r="G10" s="53"/>
    </row>
    <row r="11" spans="1:7" x14ac:dyDescent="0.25">
      <c r="A11" s="331" t="s">
        <v>26</v>
      </c>
      <c r="B11" s="54" t="s">
        <v>16</v>
      </c>
      <c r="C11" s="55" t="s">
        <v>47</v>
      </c>
      <c r="D11" s="56"/>
      <c r="E11" s="56"/>
      <c r="F11" s="55"/>
      <c r="G11" s="57"/>
    </row>
    <row r="12" spans="1:7" x14ac:dyDescent="0.25">
      <c r="A12" s="332"/>
      <c r="B12" s="58" t="s">
        <v>17</v>
      </c>
      <c r="C12" s="59" t="s">
        <v>47</v>
      </c>
      <c r="D12" s="60"/>
      <c r="E12" s="60"/>
      <c r="F12" s="59"/>
      <c r="G12" s="61"/>
    </row>
    <row r="13" spans="1:7" x14ac:dyDescent="0.25">
      <c r="A13" s="332"/>
      <c r="B13" s="58" t="s">
        <v>69</v>
      </c>
      <c r="C13" s="59" t="s">
        <v>47</v>
      </c>
      <c r="D13" s="60"/>
      <c r="E13" s="60"/>
      <c r="F13" s="59"/>
      <c r="G13" s="61"/>
    </row>
    <row r="14" spans="1:7" x14ac:dyDescent="0.25">
      <c r="A14" s="332"/>
      <c r="B14" s="58" t="s">
        <v>31</v>
      </c>
      <c r="C14" s="59" t="s">
        <v>47</v>
      </c>
      <c r="D14" s="60"/>
      <c r="E14" s="60"/>
      <c r="F14" s="59"/>
      <c r="G14" s="61"/>
    </row>
    <row r="15" spans="1:7" x14ac:dyDescent="0.25">
      <c r="A15" s="332"/>
      <c r="B15" s="58" t="s">
        <v>37</v>
      </c>
      <c r="C15" s="59" t="s">
        <v>47</v>
      </c>
      <c r="D15" s="60"/>
      <c r="E15" s="60"/>
      <c r="F15" s="59"/>
      <c r="G15" s="61"/>
    </row>
    <row r="16" spans="1:7" x14ac:dyDescent="0.25">
      <c r="A16" s="332"/>
      <c r="B16" s="58" t="s">
        <v>28</v>
      </c>
      <c r="C16" s="59" t="s">
        <v>47</v>
      </c>
      <c r="D16" s="60"/>
      <c r="E16" s="60"/>
      <c r="F16" s="59"/>
      <c r="G16" s="61"/>
    </row>
    <row r="17" spans="1:7" x14ac:dyDescent="0.25">
      <c r="A17" s="332"/>
      <c r="B17" s="58" t="s">
        <v>19</v>
      </c>
      <c r="C17" s="59" t="s">
        <v>47</v>
      </c>
      <c r="D17" s="60"/>
      <c r="E17" s="60"/>
      <c r="F17" s="59"/>
      <c r="G17" s="61"/>
    </row>
    <row r="18" spans="1:7" x14ac:dyDescent="0.25">
      <c r="A18" s="332"/>
      <c r="B18" s="58" t="s">
        <v>20</v>
      </c>
      <c r="C18" s="59" t="s">
        <v>47</v>
      </c>
      <c r="D18" s="60"/>
      <c r="E18" s="60"/>
      <c r="F18" s="59"/>
      <c r="G18" s="61"/>
    </row>
    <row r="19" spans="1:7" x14ac:dyDescent="0.25">
      <c r="A19" s="332"/>
      <c r="B19" s="62" t="s">
        <v>18</v>
      </c>
      <c r="C19" s="59" t="s">
        <v>47</v>
      </c>
      <c r="D19" s="60"/>
      <c r="E19" s="60"/>
      <c r="F19" s="59"/>
      <c r="G19" s="61"/>
    </row>
    <row r="20" spans="1:7" x14ac:dyDescent="0.25">
      <c r="A20" s="332"/>
      <c r="B20" s="58" t="s">
        <v>25</v>
      </c>
      <c r="C20" s="63" t="s">
        <v>47</v>
      </c>
      <c r="D20" s="64"/>
      <c r="E20" s="64"/>
      <c r="F20" s="65"/>
      <c r="G20" s="66"/>
    </row>
    <row r="21" spans="1:7" x14ac:dyDescent="0.25">
      <c r="A21" s="332"/>
      <c r="B21" s="58" t="s">
        <v>24</v>
      </c>
      <c r="C21" s="63" t="s">
        <v>47</v>
      </c>
      <c r="D21" s="64"/>
      <c r="E21" s="64"/>
      <c r="F21" s="65"/>
      <c r="G21" s="66"/>
    </row>
    <row r="22" spans="1:7" x14ac:dyDescent="0.25">
      <c r="A22" s="332"/>
      <c r="B22" s="62" t="s">
        <v>32</v>
      </c>
      <c r="C22" s="63" t="s">
        <v>47</v>
      </c>
      <c r="D22" s="64"/>
      <c r="E22" s="64"/>
      <c r="F22" s="65"/>
      <c r="G22" s="66"/>
    </row>
    <row r="23" spans="1:7" ht="15.75" thickBot="1" x14ac:dyDescent="0.3">
      <c r="A23" s="333"/>
      <c r="B23" s="67" t="s">
        <v>48</v>
      </c>
      <c r="C23" s="63" t="s">
        <v>47</v>
      </c>
      <c r="D23" s="68"/>
      <c r="E23" s="68"/>
      <c r="F23" s="69"/>
      <c r="G23" s="70"/>
    </row>
    <row r="24" spans="1:7" x14ac:dyDescent="0.25">
      <c r="A24" s="334" t="s">
        <v>21</v>
      </c>
      <c r="B24" s="71" t="s">
        <v>22</v>
      </c>
      <c r="C24" s="72" t="s">
        <v>47</v>
      </c>
      <c r="D24" s="73"/>
      <c r="E24" s="73"/>
      <c r="F24" s="72"/>
      <c r="G24" s="74"/>
    </row>
    <row r="25" spans="1:7" x14ac:dyDescent="0.25">
      <c r="A25" s="335"/>
      <c r="B25" s="75" t="s">
        <v>40</v>
      </c>
      <c r="C25" s="76" t="s">
        <v>47</v>
      </c>
      <c r="D25" s="77"/>
      <c r="E25" s="77"/>
      <c r="F25" s="76"/>
      <c r="G25" s="78"/>
    </row>
    <row r="26" spans="1:7" x14ac:dyDescent="0.25">
      <c r="A26" s="335"/>
      <c r="B26" s="75" t="s">
        <v>49</v>
      </c>
      <c r="C26" s="76" t="s">
        <v>47</v>
      </c>
      <c r="D26" s="77"/>
      <c r="E26" s="77"/>
      <c r="F26" s="76"/>
      <c r="G26" s="78"/>
    </row>
    <row r="27" spans="1:7" x14ac:dyDescent="0.25">
      <c r="A27" s="336"/>
      <c r="B27" s="122" t="s">
        <v>36</v>
      </c>
      <c r="C27" s="76" t="s">
        <v>47</v>
      </c>
      <c r="D27" s="124"/>
      <c r="E27" s="124"/>
      <c r="F27" s="123"/>
      <c r="G27" s="125"/>
    </row>
    <row r="28" spans="1:7" ht="15.75" thickBot="1" x14ac:dyDescent="0.3">
      <c r="A28" s="337"/>
      <c r="B28" s="79" t="s">
        <v>23</v>
      </c>
      <c r="C28" s="80" t="s">
        <v>47</v>
      </c>
      <c r="D28" s="81"/>
      <c r="E28" s="81"/>
      <c r="F28" s="80"/>
      <c r="G28" s="82"/>
    </row>
    <row r="29" spans="1:7" x14ac:dyDescent="0.25">
      <c r="A29" s="338" t="s">
        <v>55</v>
      </c>
      <c r="B29" s="83" t="s">
        <v>13</v>
      </c>
      <c r="C29" s="84" t="s">
        <v>47</v>
      </c>
      <c r="D29" s="85"/>
      <c r="E29" s="85"/>
      <c r="F29" s="84"/>
      <c r="G29" s="86"/>
    </row>
    <row r="30" spans="1:7" x14ac:dyDescent="0.25">
      <c r="A30" s="339"/>
      <c r="B30" s="87" t="s">
        <v>14</v>
      </c>
      <c r="C30" s="88" t="s">
        <v>47</v>
      </c>
      <c r="D30" s="89"/>
      <c r="E30" s="89"/>
      <c r="F30" s="88"/>
      <c r="G30" s="90"/>
    </row>
    <row r="31" spans="1:7" x14ac:dyDescent="0.25">
      <c r="A31" s="339"/>
      <c r="B31" s="87" t="s">
        <v>46</v>
      </c>
      <c r="C31" s="88" t="s">
        <v>47</v>
      </c>
      <c r="D31" s="89"/>
      <c r="E31" s="89"/>
      <c r="F31" s="88"/>
      <c r="G31" s="90"/>
    </row>
    <row r="32" spans="1:7" x14ac:dyDescent="0.25">
      <c r="A32" s="340"/>
      <c r="B32" s="111" t="s">
        <v>59</v>
      </c>
      <c r="C32" s="88" t="s">
        <v>47</v>
      </c>
      <c r="D32" s="113"/>
      <c r="E32" s="113"/>
      <c r="F32" s="112"/>
      <c r="G32" s="114"/>
    </row>
    <row r="33" spans="1:7" x14ac:dyDescent="0.25">
      <c r="A33" s="340"/>
      <c r="B33" s="111" t="s">
        <v>70</v>
      </c>
      <c r="C33" s="88" t="s">
        <v>47</v>
      </c>
      <c r="D33" s="113"/>
      <c r="E33" s="113"/>
      <c r="F33" s="112"/>
      <c r="G33" s="114"/>
    </row>
    <row r="34" spans="1:7" ht="15.75" thickBot="1" x14ac:dyDescent="0.3">
      <c r="A34" s="340"/>
      <c r="B34" s="91" t="s">
        <v>71</v>
      </c>
      <c r="C34" s="92" t="s">
        <v>47</v>
      </c>
      <c r="D34" s="93"/>
      <c r="E34" s="93"/>
      <c r="F34" s="92"/>
      <c r="G34" s="94"/>
    </row>
    <row r="35" spans="1:7" x14ac:dyDescent="0.25">
      <c r="A35" s="323" t="s">
        <v>30</v>
      </c>
      <c r="B35" s="95" t="s">
        <v>50</v>
      </c>
      <c r="C35" s="96" t="s">
        <v>47</v>
      </c>
      <c r="D35" s="117"/>
      <c r="E35" s="95"/>
      <c r="F35" s="95"/>
      <c r="G35" s="95"/>
    </row>
    <row r="36" spans="1:7" x14ac:dyDescent="0.25">
      <c r="A36" s="323"/>
      <c r="B36" s="97" t="s">
        <v>51</v>
      </c>
      <c r="C36" s="98" t="s">
        <v>47</v>
      </c>
      <c r="D36" s="118"/>
      <c r="E36" s="97"/>
      <c r="F36" s="97"/>
      <c r="G36" s="97"/>
    </row>
    <row r="37" spans="1:7" x14ac:dyDescent="0.25">
      <c r="A37" s="323"/>
      <c r="B37" s="97" t="s">
        <v>52</v>
      </c>
      <c r="C37" s="98" t="s">
        <v>47</v>
      </c>
      <c r="D37" s="118"/>
      <c r="E37" s="97"/>
      <c r="F37" s="97"/>
      <c r="G37" s="97"/>
    </row>
    <row r="38" spans="1:7" ht="15.75" thickBot="1" x14ac:dyDescent="0.3">
      <c r="A38" s="323"/>
      <c r="B38" s="119" t="s">
        <v>73</v>
      </c>
      <c r="C38" s="120" t="s">
        <v>47</v>
      </c>
      <c r="D38" s="121"/>
      <c r="E38" s="99"/>
      <c r="F38" s="99"/>
      <c r="G38" s="99"/>
    </row>
  </sheetData>
  <mergeCells count="7">
    <mergeCell ref="A35:A38"/>
    <mergeCell ref="A2:A3"/>
    <mergeCell ref="A4:A5"/>
    <mergeCell ref="A6:A10"/>
    <mergeCell ref="A11:A23"/>
    <mergeCell ref="A24:A28"/>
    <mergeCell ref="A29:A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INGREDIENTS</vt:lpstr>
      <vt:lpstr>BASES ROUGES</vt:lpstr>
      <vt:lpstr>BASES BLANCHES</vt:lpstr>
      <vt:lpstr>INGREDIENTS VIERGE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FACCHINETTI Fabien (External MELOX)</dc:creator>
  <cp:lastModifiedBy>FACCHINETTI Fabien (External MELOX)</cp:lastModifiedBy>
  <cp:lastPrinted>2015-09-30T14:15:29Z</cp:lastPrinted>
  <dcterms:created xsi:type="dcterms:W3CDTF">2015-09-16T11:20:09Z</dcterms:created>
  <dcterms:modified xsi:type="dcterms:W3CDTF">2015-10-07T12:13:48Z</dcterms:modified>
</cp:coreProperties>
</file>