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65" windowWidth="24675" windowHeight="12435" activeTab="2"/>
  </bookViews>
  <sheets>
    <sheet name="GESTION" sheetId="1" r:id="rId1"/>
    <sheet name="INGREDIENTS" sheetId="2" r:id="rId2"/>
    <sheet name="BASES ROUGES" sheetId="3" r:id="rId3"/>
    <sheet name="BASES BLANCHES" sheetId="4" r:id="rId4"/>
    <sheet name="INGREDIENTS VIERGE" sheetId="7" r:id="rId5"/>
  </sheets>
  <calcPr calcId="145621"/>
</workbook>
</file>

<file path=xl/calcChain.xml><?xml version="1.0" encoding="utf-8"?>
<calcChain xmlns="http://schemas.openxmlformats.org/spreadsheetml/2006/main">
  <c r="J80" i="4" l="1"/>
  <c r="J69" i="4"/>
  <c r="J58" i="4"/>
  <c r="J47" i="4"/>
  <c r="J36" i="4"/>
  <c r="J25" i="4"/>
  <c r="J14" i="4"/>
  <c r="J113" i="3"/>
  <c r="J102" i="3"/>
  <c r="J91" i="3"/>
  <c r="J80" i="3"/>
  <c r="J69" i="3"/>
  <c r="J58" i="3"/>
  <c r="J47" i="3"/>
  <c r="J36" i="3"/>
  <c r="J25" i="3"/>
  <c r="J14" i="3"/>
  <c r="J3" i="3"/>
  <c r="J3" i="4"/>
  <c r="F68" i="4"/>
  <c r="F62" i="4"/>
  <c r="F61" i="4"/>
  <c r="F60" i="4"/>
  <c r="F59" i="4"/>
  <c r="F57" i="4"/>
  <c r="F51" i="4"/>
  <c r="F50" i="4"/>
  <c r="F49" i="4"/>
  <c r="F46" i="4"/>
  <c r="F35" i="4"/>
  <c r="F26" i="4"/>
  <c r="F25" i="4"/>
  <c r="F24" i="4"/>
  <c r="E26" i="4"/>
  <c r="E25" i="4"/>
  <c r="E24" i="4"/>
  <c r="F14" i="4"/>
  <c r="F16" i="4"/>
  <c r="F17" i="4"/>
  <c r="E17" i="4"/>
  <c r="E15" i="4"/>
  <c r="F15" i="4" s="1"/>
  <c r="E16" i="4"/>
  <c r="E14" i="4"/>
  <c r="E13" i="4"/>
  <c r="F13" i="4" s="1"/>
  <c r="F102" i="3"/>
  <c r="F101" i="3"/>
  <c r="F69" i="3"/>
  <c r="F24" i="3"/>
  <c r="E113" i="3"/>
  <c r="F113" i="3" s="1"/>
  <c r="E102" i="3"/>
  <c r="E91" i="3"/>
  <c r="F91" i="3" s="1"/>
  <c r="E80" i="3"/>
  <c r="F80" i="3" s="1"/>
  <c r="E69" i="3"/>
  <c r="E58" i="3"/>
  <c r="F58" i="3" s="1"/>
  <c r="E47" i="3"/>
  <c r="F47" i="3" s="1"/>
  <c r="E36" i="3"/>
  <c r="F36" i="3" s="1"/>
  <c r="E112" i="3"/>
  <c r="F112" i="3" s="1"/>
  <c r="E101" i="3"/>
  <c r="E90" i="3"/>
  <c r="F90" i="3" s="1"/>
  <c r="E79" i="3"/>
  <c r="F79" i="3" s="1"/>
  <c r="E68" i="3"/>
  <c r="F68" i="3" s="1"/>
  <c r="E57" i="3"/>
  <c r="F57" i="3" s="1"/>
  <c r="E46" i="3"/>
  <c r="F46" i="3" s="1"/>
  <c r="E35" i="3"/>
  <c r="F35" i="3" s="1"/>
  <c r="E29" i="3"/>
  <c r="F29" i="3" s="1"/>
  <c r="E25" i="3"/>
  <c r="F25" i="3" s="1"/>
  <c r="E24" i="3"/>
  <c r="E14" i="3"/>
  <c r="F14" i="3" s="1"/>
  <c r="E13" i="3"/>
  <c r="F13" i="3" s="1"/>
  <c r="N14" i="4" l="1"/>
  <c r="N13" i="4"/>
  <c r="N12" i="4"/>
  <c r="N11" i="4"/>
  <c r="N10" i="4"/>
  <c r="N9" i="4"/>
  <c r="N8" i="4"/>
  <c r="N7" i="4"/>
  <c r="O17" i="3"/>
  <c r="O16" i="3"/>
  <c r="O15" i="3"/>
  <c r="O14" i="3"/>
  <c r="O13" i="3"/>
  <c r="O12" i="3"/>
  <c r="O11" i="3"/>
  <c r="O10" i="3"/>
  <c r="O9" i="3"/>
  <c r="O8" i="3"/>
  <c r="O7" i="3"/>
  <c r="E72" i="3" l="1"/>
  <c r="F72" i="3" s="1"/>
  <c r="E73" i="3"/>
  <c r="F73" i="3" s="1"/>
  <c r="E71" i="3"/>
  <c r="F71" i="3" s="1"/>
  <c r="E62" i="3"/>
  <c r="F62" i="3" s="1"/>
  <c r="E61" i="3"/>
  <c r="F61" i="3" s="1"/>
  <c r="E60" i="3"/>
  <c r="F60" i="3" s="1"/>
  <c r="E59" i="3"/>
  <c r="F59" i="3" s="1"/>
  <c r="E117" i="3"/>
  <c r="F117" i="3" s="1"/>
  <c r="E116" i="3"/>
  <c r="F116" i="3" s="1"/>
  <c r="E115" i="3"/>
  <c r="F115" i="3" s="1"/>
  <c r="E105" i="3"/>
  <c r="F105" i="3" s="1"/>
  <c r="E106" i="3"/>
  <c r="F106" i="3" s="1"/>
  <c r="E103" i="3"/>
  <c r="F103" i="3" s="1"/>
  <c r="E104" i="3"/>
  <c r="F104" i="3" s="1"/>
  <c r="N8" i="2"/>
  <c r="N7" i="2"/>
  <c r="N5" i="2"/>
  <c r="E94" i="3"/>
  <c r="F94" i="3" s="1"/>
  <c r="E51" i="3"/>
  <c r="F51" i="3" s="1"/>
  <c r="E49" i="3"/>
  <c r="F49" i="3" s="1"/>
  <c r="E50" i="3"/>
  <c r="F50" i="3" s="1"/>
  <c r="E39" i="3"/>
  <c r="F39" i="3" s="1"/>
  <c r="E40" i="3"/>
  <c r="F40" i="3" s="1"/>
  <c r="E37" i="3"/>
  <c r="F37" i="3" s="1"/>
  <c r="E96" i="3"/>
  <c r="F96" i="3" s="1"/>
  <c r="E93" i="3"/>
  <c r="F93" i="3" s="1"/>
  <c r="E95" i="3"/>
  <c r="F95" i="3" s="1"/>
  <c r="E92" i="3"/>
  <c r="F92" i="3" s="1"/>
  <c r="E84" i="3"/>
  <c r="F84" i="3" s="1"/>
  <c r="E83" i="3"/>
  <c r="F83" i="3" s="1"/>
  <c r="E82" i="3"/>
  <c r="F82" i="3" s="1"/>
  <c r="E81" i="3"/>
  <c r="F81" i="3" s="1"/>
  <c r="E4" i="3"/>
  <c r="F4" i="3" s="1"/>
  <c r="E5" i="3"/>
  <c r="F5" i="3" s="1"/>
  <c r="E28" i="3"/>
  <c r="F28" i="3" s="1"/>
  <c r="E26" i="3"/>
  <c r="F26" i="3" s="1"/>
  <c r="E70" i="3"/>
  <c r="F70" i="3" s="1"/>
  <c r="E114" i="3"/>
  <c r="F114" i="3" s="1"/>
  <c r="E38" i="3"/>
  <c r="F38" i="3" s="1"/>
  <c r="E27" i="3"/>
  <c r="F27" i="3" s="1"/>
  <c r="N10" i="2" l="1"/>
  <c r="N11" i="2" s="1"/>
  <c r="J13" i="4" s="1"/>
  <c r="J100" i="3"/>
  <c r="J89" i="3"/>
  <c r="E48" i="3"/>
  <c r="F48" i="3" s="1"/>
  <c r="J67" i="3"/>
  <c r="J78" i="3"/>
  <c r="E15" i="3"/>
  <c r="F15" i="3" s="1"/>
  <c r="E16" i="3"/>
  <c r="F16" i="3" s="1"/>
  <c r="E2" i="3"/>
  <c r="F2" i="3" s="1"/>
  <c r="E3" i="3"/>
  <c r="F3" i="3" s="1"/>
  <c r="E84" i="4"/>
  <c r="F84" i="4" s="1"/>
  <c r="E85" i="4"/>
  <c r="F85" i="4" s="1"/>
  <c r="E82" i="4"/>
  <c r="F82" i="4" s="1"/>
  <c r="E83" i="4"/>
  <c r="F83" i="4" s="1"/>
  <c r="E81" i="4"/>
  <c r="F81" i="4" s="1"/>
  <c r="E80" i="4"/>
  <c r="F80" i="4" s="1"/>
  <c r="E72" i="4"/>
  <c r="F72" i="4" s="1"/>
  <c r="E71" i="4"/>
  <c r="F71" i="4" s="1"/>
  <c r="E70" i="4"/>
  <c r="F70" i="4" s="1"/>
  <c r="E69" i="4"/>
  <c r="F69" i="4" s="1"/>
  <c r="E68" i="4"/>
  <c r="E63" i="4"/>
  <c r="F63" i="4" s="1"/>
  <c r="E58" i="4"/>
  <c r="F58" i="4" s="1"/>
  <c r="E57" i="4"/>
  <c r="E38" i="4"/>
  <c r="F38" i="4" s="1"/>
  <c r="E40" i="4"/>
  <c r="F40" i="4" s="1"/>
  <c r="E39" i="4"/>
  <c r="F39" i="4" s="1"/>
  <c r="E37" i="4"/>
  <c r="F37" i="4" s="1"/>
  <c r="E36" i="4"/>
  <c r="F36" i="4" s="1"/>
  <c r="E35" i="4"/>
  <c r="E48" i="4"/>
  <c r="F48" i="4" s="1"/>
  <c r="E47" i="4"/>
  <c r="F47" i="4" s="1"/>
  <c r="E46" i="4"/>
  <c r="E28" i="4"/>
  <c r="F28" i="4" s="1"/>
  <c r="E27" i="4"/>
  <c r="F27" i="4" s="1"/>
  <c r="J68" i="4" l="1"/>
  <c r="J46" i="4"/>
  <c r="J57" i="4"/>
  <c r="J90" i="3"/>
  <c r="J92" i="3" s="1"/>
  <c r="J57" i="3"/>
  <c r="J79" i="4"/>
  <c r="J24" i="3"/>
  <c r="J79" i="3"/>
  <c r="J81" i="3" s="1"/>
  <c r="J35" i="3"/>
  <c r="J24" i="4"/>
  <c r="J13" i="3"/>
  <c r="J68" i="3"/>
  <c r="J70" i="3" s="1"/>
  <c r="J112" i="3"/>
  <c r="J2" i="4"/>
  <c r="J46" i="3"/>
  <c r="J101" i="3"/>
  <c r="J103" i="3" s="1"/>
  <c r="J105" i="3" s="1"/>
  <c r="J108" i="3" s="1"/>
  <c r="J2" i="3"/>
  <c r="J1" i="3"/>
  <c r="J8" i="3" s="1"/>
  <c r="J107" i="3"/>
  <c r="J85" i="3"/>
  <c r="J56" i="3"/>
  <c r="J111" i="3"/>
  <c r="J34" i="3"/>
  <c r="J23" i="3"/>
  <c r="J45" i="3"/>
  <c r="J45" i="4"/>
  <c r="J52" i="4" s="1"/>
  <c r="J12" i="3"/>
  <c r="J19" i="3" s="1"/>
  <c r="J78" i="4"/>
  <c r="J67" i="4"/>
  <c r="J56" i="4"/>
  <c r="J23" i="4"/>
  <c r="J34" i="4"/>
  <c r="J41" i="4" s="1"/>
  <c r="E18" i="4"/>
  <c r="F18" i="4" s="1"/>
  <c r="E19" i="4"/>
  <c r="F19" i="4" s="1"/>
  <c r="E3" i="4"/>
  <c r="F3" i="4" s="1"/>
  <c r="E4" i="4"/>
  <c r="F4" i="4" s="1"/>
  <c r="E5" i="4"/>
  <c r="F5" i="4" s="1"/>
  <c r="E6" i="4"/>
  <c r="F6" i="4" s="1"/>
  <c r="E7" i="4"/>
  <c r="F7" i="4" s="1"/>
  <c r="E8" i="4"/>
  <c r="F8" i="4" s="1"/>
  <c r="E2" i="4"/>
  <c r="F2" i="4" s="1"/>
  <c r="J85" i="4" l="1"/>
  <c r="J63" i="4"/>
  <c r="J74" i="4"/>
  <c r="J96" i="3"/>
  <c r="J30" i="4"/>
  <c r="J74" i="3"/>
  <c r="J114" i="3"/>
  <c r="R17" i="3" s="1"/>
  <c r="J118" i="3"/>
  <c r="J59" i="3"/>
  <c r="J61" i="3" s="1"/>
  <c r="J63" i="3"/>
  <c r="J48" i="3"/>
  <c r="J52" i="3"/>
  <c r="J37" i="3"/>
  <c r="J41" i="3"/>
  <c r="J26" i="3"/>
  <c r="J30" i="3"/>
  <c r="J15" i="3"/>
  <c r="R8" i="3" s="1"/>
  <c r="J106" i="3"/>
  <c r="P16" i="3" s="1"/>
  <c r="R16" i="3"/>
  <c r="J12" i="4"/>
  <c r="J19" i="4" s="1"/>
  <c r="J1" i="4"/>
  <c r="J8" i="4" s="1"/>
  <c r="J116" i="3" l="1"/>
  <c r="J119" i="3" s="1"/>
  <c r="J120" i="3" s="1"/>
  <c r="R12" i="3"/>
  <c r="Q12" i="3"/>
  <c r="J64" i="3"/>
  <c r="J65" i="3" s="1"/>
  <c r="J83" i="3"/>
  <c r="R14" i="3"/>
  <c r="Q16" i="3"/>
  <c r="J109" i="3"/>
  <c r="J62" i="3"/>
  <c r="P12" i="3" s="1"/>
  <c r="R13" i="3"/>
  <c r="J15" i="4"/>
  <c r="J117" i="3" l="1"/>
  <c r="P17" i="3" s="1"/>
  <c r="Q17" i="3"/>
  <c r="Q14" i="3"/>
  <c r="J86" i="3"/>
  <c r="J87" i="3" s="1"/>
  <c r="J17" i="4"/>
  <c r="Q8" i="4"/>
  <c r="J94" i="3"/>
  <c r="R15" i="3"/>
  <c r="J84" i="3"/>
  <c r="P14" i="3" s="1"/>
  <c r="J72" i="3"/>
  <c r="J4" i="4"/>
  <c r="J59" i="4"/>
  <c r="J81" i="4"/>
  <c r="J17" i="3"/>
  <c r="J26" i="4"/>
  <c r="J70" i="4"/>
  <c r="J37" i="4"/>
  <c r="J48" i="4"/>
  <c r="Q11" i="4" s="1"/>
  <c r="P8" i="4" l="1"/>
  <c r="J20" i="4"/>
  <c r="J21" i="4" s="1"/>
  <c r="J97" i="3"/>
  <c r="J98" i="3" s="1"/>
  <c r="Q13" i="3"/>
  <c r="J75" i="3"/>
  <c r="J76" i="3" s="1"/>
  <c r="Q8" i="3"/>
  <c r="J20" i="3"/>
  <c r="J21" i="3" s="1"/>
  <c r="J61" i="4"/>
  <c r="Q12" i="4"/>
  <c r="J18" i="4"/>
  <c r="O8" i="4" s="1"/>
  <c r="J6" i="4"/>
  <c r="Q7" i="4"/>
  <c r="J28" i="4"/>
  <c r="Q9" i="4"/>
  <c r="J83" i="4"/>
  <c r="Q14" i="4"/>
  <c r="J39" i="4"/>
  <c r="Q10" i="4"/>
  <c r="J72" i="4"/>
  <c r="Q13" i="4"/>
  <c r="J95" i="3"/>
  <c r="P15" i="3" s="1"/>
  <c r="J50" i="4"/>
  <c r="J53" i="4" s="1"/>
  <c r="Q2" i="4"/>
  <c r="J28" i="3"/>
  <c r="R9" i="3"/>
  <c r="J50" i="3"/>
  <c r="R11" i="3"/>
  <c r="Q15" i="3"/>
  <c r="J39" i="3"/>
  <c r="R10" i="3"/>
  <c r="J73" i="3"/>
  <c r="P13" i="3" s="1"/>
  <c r="J18" i="3"/>
  <c r="P8" i="3" s="1"/>
  <c r="J7" i="4" l="1"/>
  <c r="O7" i="4" s="1"/>
  <c r="J9" i="4"/>
  <c r="J62" i="4"/>
  <c r="O12" i="4" s="1"/>
  <c r="J64" i="4"/>
  <c r="J65" i="4" s="1"/>
  <c r="P10" i="4"/>
  <c r="J42" i="4"/>
  <c r="J43" i="4" s="1"/>
  <c r="J40" i="4"/>
  <c r="O10" i="4" s="1"/>
  <c r="P9" i="4"/>
  <c r="J31" i="4"/>
  <c r="J32" i="4" s="1"/>
  <c r="P13" i="4"/>
  <c r="J75" i="4"/>
  <c r="J76" i="4" s="1"/>
  <c r="P14" i="4"/>
  <c r="J86" i="4"/>
  <c r="J87" i="4" s="1"/>
  <c r="Q11" i="3"/>
  <c r="J53" i="3"/>
  <c r="J54" i="3" s="1"/>
  <c r="Q10" i="3"/>
  <c r="J42" i="3"/>
  <c r="J43" i="3" s="1"/>
  <c r="Q9" i="3"/>
  <c r="J31" i="3"/>
  <c r="J32" i="3" s="1"/>
  <c r="J73" i="4"/>
  <c r="O13" i="4" s="1"/>
  <c r="J84" i="4"/>
  <c r="O14" i="4" s="1"/>
  <c r="J10" i="4"/>
  <c r="P7" i="4"/>
  <c r="J29" i="4"/>
  <c r="O9" i="4" s="1"/>
  <c r="J54" i="4"/>
  <c r="P12" i="4"/>
  <c r="P11" i="4"/>
  <c r="Q1" i="4"/>
  <c r="J51" i="4"/>
  <c r="O11" i="4" s="1"/>
  <c r="J51" i="3"/>
  <c r="P11" i="3" s="1"/>
  <c r="J29" i="3"/>
  <c r="P9" i="3" s="1"/>
  <c r="J40" i="3"/>
  <c r="P10" i="3" s="1"/>
  <c r="J4" i="3" l="1"/>
  <c r="T1" i="3" l="1"/>
  <c r="J6" i="3"/>
  <c r="R7" i="3"/>
  <c r="Q7" i="3" l="1"/>
  <c r="J7" i="3"/>
  <c r="P7" i="3" s="1"/>
  <c r="J9" i="3"/>
  <c r="N2" i="3"/>
  <c r="J10" i="3" l="1"/>
  <c r="U2" i="3" s="1"/>
  <c r="X2" i="3"/>
</calcChain>
</file>

<file path=xl/sharedStrings.xml><?xml version="1.0" encoding="utf-8"?>
<sst xmlns="http://schemas.openxmlformats.org/spreadsheetml/2006/main" count="642" uniqueCount="138">
  <si>
    <t>PRODUIT</t>
  </si>
  <si>
    <t>UNITE</t>
  </si>
  <si>
    <t>DATE</t>
  </si>
  <si>
    <t>Farine</t>
  </si>
  <si>
    <t>Mozzarella</t>
  </si>
  <si>
    <t>TYPE</t>
  </si>
  <si>
    <t>Paremesan</t>
  </si>
  <si>
    <t>Chèvre</t>
  </si>
  <si>
    <t>Roquefort</t>
  </si>
  <si>
    <t>Emmental</t>
  </si>
  <si>
    <t>Bases</t>
  </si>
  <si>
    <t>Fromages</t>
  </si>
  <si>
    <t>Sec</t>
  </si>
  <si>
    <t>Bœuf</t>
  </si>
  <si>
    <t>Poulet</t>
  </si>
  <si>
    <t>Tomates</t>
  </si>
  <si>
    <t>Poivrons</t>
  </si>
  <si>
    <t>Champignon Paris</t>
  </si>
  <si>
    <t>Echalottes</t>
  </si>
  <si>
    <t>Ail</t>
  </si>
  <si>
    <t>Fruits</t>
  </si>
  <si>
    <t>Olives Verte</t>
  </si>
  <si>
    <t>Ananas</t>
  </si>
  <si>
    <t>Roquette</t>
  </si>
  <si>
    <t>Cèpes</t>
  </si>
  <si>
    <t>Légumes</t>
  </si>
  <si>
    <t>Oignons Rouges</t>
  </si>
  <si>
    <t>Chorizo</t>
  </si>
  <si>
    <t>Epices</t>
  </si>
  <si>
    <t>Piments</t>
  </si>
  <si>
    <t>Basilic</t>
  </si>
  <si>
    <t>Origan</t>
  </si>
  <si>
    <t>Miel</t>
  </si>
  <si>
    <t>Oignons Blanc</t>
  </si>
  <si>
    <t>Coulis de Tomate</t>
  </si>
  <si>
    <t>Crème Fraiche</t>
  </si>
  <si>
    <t>Olives Noir</t>
  </si>
  <si>
    <t>Anchois</t>
  </si>
  <si>
    <t>GARNITURES</t>
  </si>
  <si>
    <t>DESIGNATION</t>
  </si>
  <si>
    <t>Qt gr</t>
  </si>
  <si>
    <t>Canard magret</t>
  </si>
  <si>
    <t>Kg</t>
  </si>
  <si>
    <t>Ciboulette</t>
  </si>
  <si>
    <t>Citron Jaune</t>
  </si>
  <si>
    <t>Sel</t>
  </si>
  <si>
    <t>Poivre</t>
  </si>
  <si>
    <t>Ras el hanout</t>
  </si>
  <si>
    <t>PRIX € HT</t>
  </si>
  <si>
    <t>Levure</t>
  </si>
  <si>
    <t>Viande          &amp;                       poissons</t>
  </si>
  <si>
    <t>COUT DE REVIENT €</t>
  </si>
  <si>
    <t>% DE MARGE BRUTE</t>
  </si>
  <si>
    <t>BENEFICES BRUTS</t>
  </si>
  <si>
    <t>Andouillettes</t>
  </si>
  <si>
    <t>RECETTES 1</t>
  </si>
  <si>
    <t>FARINE</t>
  </si>
  <si>
    <t xml:space="preserve">EAU </t>
  </si>
  <si>
    <t>Levure fraiche</t>
  </si>
  <si>
    <t>Huile d'olives</t>
  </si>
  <si>
    <t xml:space="preserve">Sel </t>
  </si>
  <si>
    <t>Prix de revient</t>
  </si>
  <si>
    <t>MARQUE</t>
  </si>
  <si>
    <t>CONDITIONNER</t>
  </si>
  <si>
    <t>Courgette</t>
  </si>
  <si>
    <t>Saumon Darnes</t>
  </si>
  <si>
    <t>Saumon Fumé</t>
  </si>
  <si>
    <t>Kilos</t>
  </si>
  <si>
    <t>Cury</t>
  </si>
  <si>
    <t>TVA déductible</t>
  </si>
  <si>
    <t>TVA</t>
  </si>
  <si>
    <t>TVA Collectée</t>
  </si>
  <si>
    <t>TVA Reverssée</t>
  </si>
  <si>
    <t>metro</t>
  </si>
  <si>
    <t>Mozzarella cossette</t>
  </si>
  <si>
    <t>Mozzarella  bloc</t>
  </si>
  <si>
    <t>Jambon blanc</t>
  </si>
  <si>
    <t>St Nectaire</t>
  </si>
  <si>
    <t>Poivrons rouge</t>
  </si>
  <si>
    <t>Poivrons vert</t>
  </si>
  <si>
    <t>Oignons Jaunes</t>
  </si>
  <si>
    <t>Ail Viloet</t>
  </si>
  <si>
    <t>Viande                                 poissons</t>
  </si>
  <si>
    <t>Pate</t>
  </si>
  <si>
    <t>Huile D'olive</t>
  </si>
  <si>
    <t>L</t>
  </si>
  <si>
    <t>TOTAL PRIX DE REVIENT</t>
  </si>
  <si>
    <t>Persil frais</t>
  </si>
  <si>
    <t>Prix moyen des Pizzas Blanches</t>
  </si>
  <si>
    <t>Total 3 patons</t>
  </si>
  <si>
    <t>TOTAL 1 PATON</t>
  </si>
  <si>
    <t>Tomates Cœur de B</t>
  </si>
  <si>
    <t>Jambon Serano</t>
  </si>
  <si>
    <t>Piments Rouges</t>
  </si>
  <si>
    <t>Prix moyen des Pizzas Rouges</t>
  </si>
  <si>
    <t>PIZZA</t>
  </si>
  <si>
    <t>Marges B</t>
  </si>
  <si>
    <t>Bénéfices b</t>
  </si>
  <si>
    <t>Prix de vente</t>
  </si>
  <si>
    <t>Prix de revient moyen bases rouges</t>
  </si>
  <si>
    <t>Ø31</t>
  </si>
  <si>
    <t>TVA Reversée Moyen</t>
  </si>
  <si>
    <t>Pizza sur carte</t>
  </si>
  <si>
    <t>Cout moyen des matière 1eres</t>
  </si>
  <si>
    <t>ASSURANCE CAMION</t>
  </si>
  <si>
    <t>GAZ POUR FOUR</t>
  </si>
  <si>
    <t>CARBURANT POUR GROUPE ELECTROGENE</t>
  </si>
  <si>
    <t>CARBURANT CAMION</t>
  </si>
  <si>
    <t>TELEPHONE PORTABLE</t>
  </si>
  <si>
    <t>COMPTABLE</t>
  </si>
  <si>
    <t>FIN INGREDIENT</t>
  </si>
  <si>
    <t>PRIX DE VENTE TTC à 7%</t>
  </si>
  <si>
    <t>Boite à pizza Ø 31</t>
  </si>
  <si>
    <r>
      <t>TOTAL REVIENT</t>
    </r>
    <r>
      <rPr>
        <b/>
        <sz val="11"/>
        <color theme="1"/>
        <rFont val="Calibri"/>
        <family val="2"/>
        <scheme val="minor"/>
      </rPr>
      <t xml:space="preserve"> PATON</t>
    </r>
    <r>
      <rPr>
        <sz val="11"/>
        <color theme="1"/>
        <rFont val="Calibri"/>
        <family val="2"/>
        <scheme val="minor"/>
      </rPr>
      <t xml:space="preserve"> 280 GR HT</t>
    </r>
  </si>
  <si>
    <r>
      <t>TOTAL REVIENT</t>
    </r>
    <r>
      <rPr>
        <b/>
        <sz val="11"/>
        <color theme="1"/>
        <rFont val="Calibri"/>
        <family val="2"/>
        <scheme val="minor"/>
      </rPr>
      <t xml:space="preserve"> GARNITURES</t>
    </r>
    <r>
      <rPr>
        <sz val="11"/>
        <color theme="1"/>
        <rFont val="Calibri"/>
        <family val="2"/>
        <scheme val="minor"/>
      </rPr>
      <t xml:space="preserve"> HT </t>
    </r>
  </si>
  <si>
    <t>REMPLIR LA COLONE D (Qt gr) UNIQUEMENT                    La conversion Grammes / Kilos est automatique</t>
  </si>
  <si>
    <t>CHOISIR SA GARNITURE A L'AIDE DU MENU DEROULANT (Colonnes B/C)</t>
  </si>
  <si>
    <t>CHARGES VARIABLES Hors Taxes</t>
  </si>
  <si>
    <t>CHARGES FIXES Hors Taxes</t>
  </si>
  <si>
    <t>xxxx</t>
  </si>
  <si>
    <t>Boite à pizza Ø31 (tva à 20%)</t>
  </si>
  <si>
    <t>RECETTE 1</t>
  </si>
  <si>
    <t>RECETTE2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</si>
  <si>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</si>
  <si>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</si>
  <si>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</si>
  <si>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</si>
  <si>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</si>
  <si>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</si>
  <si>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</si>
  <si>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</si>
  <si>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</si>
  <si>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2</t>
  </si>
  <si>
    <t>REMPLIR LA COLONE D (Qt gr) UNIQUEMENT                                                         La conversion Grammes / Kilos est automatique</t>
  </si>
  <si>
    <t>XXXX</t>
  </si>
  <si>
    <t>XXXXXX</t>
  </si>
  <si>
    <t>XXXXXXX</t>
  </si>
  <si>
    <t>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</si>
</sst>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dd/mm/yy;@"/>
    <numFmt numFmtId="165" formatCode="0.0%"/>
    <numFmt numFmtId="166" formatCode="_-* #,##0.0\ &quot;€&quot;_-;\-* #,##0.0\ &quot;€&quot;_-;_-* &quot;-&quot;??\ &quot;€&quot;_-;_-@_-"/>
    <numFmt numFmtId="167" formatCode="_-* #,##0.0\ &quot;€&quot;_-;\-* #,##0.0\ &quot;€&quot;_-;_-* &quot;-&quot;?\ &quot;€&quot;_-;_-@_-"/>
    <numFmt numFmtId="169" formatCode="_-* #,##0\ &quot;€&quot;_-;\-* #,##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6">
    <xf numFmtId="0" fontId="0" fillId="0" borderId="0" xfId="0"/>
    <xf numFmtId="9" fontId="0" fillId="0" borderId="0" xfId="2" applyFont="1"/>
    <xf numFmtId="44" fontId="0" fillId="0" borderId="0" xfId="0" applyNumberFormat="1"/>
    <xf numFmtId="4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6" xfId="0" applyBorder="1"/>
    <xf numFmtId="0" fontId="0" fillId="0" borderId="0" xfId="0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7" borderId="17" xfId="0" applyFont="1" applyFill="1" applyBorder="1"/>
    <xf numFmtId="0" fontId="6" fillId="7" borderId="17" xfId="0" applyFont="1" applyFill="1" applyBorder="1" applyAlignment="1">
      <alignment horizontal="center" vertical="center"/>
    </xf>
    <xf numFmtId="44" fontId="6" fillId="7" borderId="17" xfId="1" applyFont="1" applyFill="1" applyBorder="1" applyAlignment="1">
      <alignment horizontal="center" vertical="center"/>
    </xf>
    <xf numFmtId="164" fontId="6" fillId="7" borderId="17" xfId="0" applyNumberFormat="1" applyFont="1" applyFill="1" applyBorder="1"/>
    <xf numFmtId="0" fontId="6" fillId="7" borderId="11" xfId="0" applyFont="1" applyFill="1" applyBorder="1"/>
    <xf numFmtId="0" fontId="6" fillId="7" borderId="11" xfId="0" applyFont="1" applyFill="1" applyBorder="1" applyAlignment="1">
      <alignment horizontal="center" vertical="center"/>
    </xf>
    <xf numFmtId="44" fontId="6" fillId="7" borderId="11" xfId="1" applyFont="1" applyFill="1" applyBorder="1" applyAlignment="1">
      <alignment horizontal="center" vertical="center"/>
    </xf>
    <xf numFmtId="164" fontId="6" fillId="7" borderId="11" xfId="0" applyNumberFormat="1" applyFont="1" applyFill="1" applyBorder="1"/>
    <xf numFmtId="0" fontId="6" fillId="3" borderId="6" xfId="0" applyFont="1" applyFill="1" applyBorder="1"/>
    <xf numFmtId="0" fontId="6" fillId="3" borderId="6" xfId="0" applyFont="1" applyFill="1" applyBorder="1" applyAlignment="1">
      <alignment horizontal="center" vertical="center"/>
    </xf>
    <xf numFmtId="44" fontId="6" fillId="3" borderId="6" xfId="1" applyFont="1" applyFill="1" applyBorder="1" applyAlignment="1">
      <alignment horizontal="center" vertical="center"/>
    </xf>
    <xf numFmtId="164" fontId="6" fillId="3" borderId="6" xfId="0" applyNumberFormat="1" applyFont="1" applyFill="1" applyBorder="1"/>
    <xf numFmtId="0" fontId="6" fillId="3" borderId="10" xfId="0" applyFont="1" applyFill="1" applyBorder="1"/>
    <xf numFmtId="0" fontId="6" fillId="3" borderId="10" xfId="0" applyFont="1" applyFill="1" applyBorder="1" applyAlignment="1">
      <alignment horizontal="center" vertical="center"/>
    </xf>
    <xf numFmtId="44" fontId="6" fillId="3" borderId="10" xfId="1" applyFont="1" applyFill="1" applyBorder="1" applyAlignment="1">
      <alignment horizontal="center" vertical="center"/>
    </xf>
    <xf numFmtId="164" fontId="6" fillId="3" borderId="10" xfId="0" applyNumberFormat="1" applyFont="1" applyFill="1" applyBorder="1"/>
    <xf numFmtId="0" fontId="6" fillId="4" borderId="6" xfId="0" applyFont="1" applyFill="1" applyBorder="1"/>
    <xf numFmtId="0" fontId="6" fillId="4" borderId="6" xfId="0" applyFont="1" applyFill="1" applyBorder="1" applyAlignment="1">
      <alignment horizontal="center" vertical="center"/>
    </xf>
    <xf numFmtId="44" fontId="6" fillId="4" borderId="6" xfId="1" applyFont="1" applyFill="1" applyBorder="1" applyAlignment="1">
      <alignment horizontal="center" vertical="center"/>
    </xf>
    <xf numFmtId="164" fontId="6" fillId="4" borderId="6" xfId="0" applyNumberFormat="1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44" fontId="6" fillId="4" borderId="1" xfId="1" applyFont="1" applyFill="1" applyBorder="1" applyAlignment="1">
      <alignment horizontal="center" vertical="center"/>
    </xf>
    <xf numFmtId="164" fontId="6" fillId="4" borderId="1" xfId="0" applyNumberFormat="1" applyFont="1" applyFill="1" applyBorder="1"/>
    <xf numFmtId="0" fontId="6" fillId="4" borderId="10" xfId="0" applyFont="1" applyFill="1" applyBorder="1"/>
    <xf numFmtId="0" fontId="6" fillId="4" borderId="10" xfId="0" applyFont="1" applyFill="1" applyBorder="1" applyAlignment="1">
      <alignment horizontal="center" vertical="center"/>
    </xf>
    <xf numFmtId="44" fontId="6" fillId="4" borderId="10" xfId="1" applyFont="1" applyFill="1" applyBorder="1" applyAlignment="1">
      <alignment horizontal="center" vertical="center"/>
    </xf>
    <xf numFmtId="164" fontId="6" fillId="4" borderId="10" xfId="0" applyNumberFormat="1" applyFont="1" applyFill="1" applyBorder="1"/>
    <xf numFmtId="0" fontId="6" fillId="5" borderId="6" xfId="0" applyFont="1" applyFill="1" applyBorder="1"/>
    <xf numFmtId="0" fontId="6" fillId="5" borderId="6" xfId="0" applyFont="1" applyFill="1" applyBorder="1" applyAlignment="1">
      <alignment horizontal="center" vertical="center"/>
    </xf>
    <xf numFmtId="44" fontId="6" fillId="5" borderId="6" xfId="1" applyFont="1" applyFill="1" applyBorder="1" applyAlignment="1">
      <alignment horizontal="center" vertical="center"/>
    </xf>
    <xf numFmtId="164" fontId="6" fillId="5" borderId="6" xfId="0" applyNumberFormat="1" applyFont="1" applyFill="1" applyBorder="1"/>
    <xf numFmtId="0" fontId="6" fillId="5" borderId="1" xfId="0" applyFont="1" applyFill="1" applyBorder="1"/>
    <xf numFmtId="0" fontId="6" fillId="5" borderId="1" xfId="0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/>
    </xf>
    <xf numFmtId="164" fontId="6" fillId="5" borderId="1" xfId="0" applyNumberFormat="1" applyFont="1" applyFill="1" applyBorder="1"/>
    <xf numFmtId="0" fontId="6" fillId="5" borderId="2" xfId="0" applyFont="1" applyFill="1" applyBorder="1"/>
    <xf numFmtId="0" fontId="6" fillId="5" borderId="7" xfId="0" applyFont="1" applyFill="1" applyBorder="1" applyAlignment="1">
      <alignment horizontal="center" vertical="center"/>
    </xf>
    <xf numFmtId="44" fontId="6" fillId="5" borderId="2" xfId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164" fontId="6" fillId="5" borderId="2" xfId="0" applyNumberFormat="1" applyFont="1" applyFill="1" applyBorder="1"/>
    <xf numFmtId="0" fontId="6" fillId="5" borderId="10" xfId="0" applyFont="1" applyFill="1" applyBorder="1"/>
    <xf numFmtId="44" fontId="6" fillId="5" borderId="10" xfId="1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164" fontId="6" fillId="5" borderId="10" xfId="0" applyNumberFormat="1" applyFont="1" applyFill="1" applyBorder="1"/>
    <xf numFmtId="0" fontId="6" fillId="8" borderId="6" xfId="0" applyFont="1" applyFill="1" applyBorder="1"/>
    <xf numFmtId="0" fontId="6" fillId="8" borderId="6" xfId="0" applyFont="1" applyFill="1" applyBorder="1" applyAlignment="1">
      <alignment horizontal="center" vertical="center"/>
    </xf>
    <xf numFmtId="44" fontId="6" fillId="8" borderId="6" xfId="1" applyFont="1" applyFill="1" applyBorder="1" applyAlignment="1">
      <alignment horizontal="center" vertical="center"/>
    </xf>
    <xf numFmtId="164" fontId="6" fillId="8" borderId="6" xfId="0" applyNumberFormat="1" applyFont="1" applyFill="1" applyBorder="1"/>
    <xf numFmtId="0" fontId="6" fillId="8" borderId="1" xfId="0" applyFont="1" applyFill="1" applyBorder="1"/>
    <xf numFmtId="0" fontId="6" fillId="8" borderId="1" xfId="0" applyFont="1" applyFill="1" applyBorder="1" applyAlignment="1">
      <alignment horizontal="center" vertical="center"/>
    </xf>
    <xf numFmtId="44" fontId="6" fillId="8" borderId="1" xfId="1" applyFont="1" applyFill="1" applyBorder="1" applyAlignment="1">
      <alignment horizontal="center" vertical="center"/>
    </xf>
    <xf numFmtId="164" fontId="6" fillId="8" borderId="1" xfId="0" applyNumberFormat="1" applyFont="1" applyFill="1" applyBorder="1"/>
    <xf numFmtId="0" fontId="6" fillId="8" borderId="10" xfId="0" applyFont="1" applyFill="1" applyBorder="1"/>
    <xf numFmtId="0" fontId="6" fillId="8" borderId="10" xfId="0" applyFont="1" applyFill="1" applyBorder="1" applyAlignment="1">
      <alignment horizontal="center" vertical="center"/>
    </xf>
    <xf numFmtId="44" fontId="6" fillId="8" borderId="10" xfId="1" applyFont="1" applyFill="1" applyBorder="1" applyAlignment="1">
      <alignment horizontal="center" vertical="center"/>
    </xf>
    <xf numFmtId="164" fontId="6" fillId="8" borderId="10" xfId="0" applyNumberFormat="1" applyFont="1" applyFill="1" applyBorder="1"/>
    <xf numFmtId="0" fontId="6" fillId="6" borderId="6" xfId="0" applyFont="1" applyFill="1" applyBorder="1"/>
    <xf numFmtId="0" fontId="6" fillId="6" borderId="6" xfId="0" applyFont="1" applyFill="1" applyBorder="1" applyAlignment="1">
      <alignment horizontal="center" vertical="center"/>
    </xf>
    <xf numFmtId="44" fontId="6" fillId="6" borderId="6" xfId="1" applyFont="1" applyFill="1" applyBorder="1" applyAlignment="1">
      <alignment horizontal="center" vertical="center"/>
    </xf>
    <xf numFmtId="164" fontId="6" fillId="6" borderId="6" xfId="0" applyNumberFormat="1" applyFont="1" applyFill="1" applyBorder="1"/>
    <xf numFmtId="0" fontId="6" fillId="6" borderId="1" xfId="0" applyFont="1" applyFill="1" applyBorder="1"/>
    <xf numFmtId="0" fontId="6" fillId="6" borderId="1" xfId="0" applyFont="1" applyFill="1" applyBorder="1" applyAlignment="1">
      <alignment horizontal="center" vertical="center"/>
    </xf>
    <xf numFmtId="44" fontId="6" fillId="6" borderId="1" xfId="1" applyFont="1" applyFill="1" applyBorder="1" applyAlignment="1">
      <alignment horizontal="center" vertical="center"/>
    </xf>
    <xf numFmtId="164" fontId="6" fillId="6" borderId="1" xfId="0" applyNumberFormat="1" applyFont="1" applyFill="1" applyBorder="1"/>
    <xf numFmtId="0" fontId="6" fillId="6" borderId="10" xfId="0" applyFont="1" applyFill="1" applyBorder="1"/>
    <xf numFmtId="0" fontId="6" fillId="6" borderId="10" xfId="0" applyFont="1" applyFill="1" applyBorder="1" applyAlignment="1">
      <alignment horizontal="center" vertical="center"/>
    </xf>
    <xf numFmtId="44" fontId="6" fillId="6" borderId="10" xfId="1" applyFont="1" applyFill="1" applyBorder="1" applyAlignment="1">
      <alignment horizontal="center" vertical="center"/>
    </xf>
    <xf numFmtId="164" fontId="6" fillId="6" borderId="10" xfId="0" applyNumberFormat="1" applyFont="1" applyFill="1" applyBorder="1"/>
    <xf numFmtId="0" fontId="6" fillId="9" borderId="6" xfId="0" applyFont="1" applyFill="1" applyBorder="1"/>
    <xf numFmtId="0" fontId="6" fillId="9" borderId="6" xfId="0" applyFont="1" applyFill="1" applyBorder="1" applyAlignment="1">
      <alignment horizontal="center" vertical="center"/>
    </xf>
    <xf numFmtId="0" fontId="6" fillId="9" borderId="1" xfId="0" applyFont="1" applyFill="1" applyBorder="1"/>
    <xf numFmtId="0" fontId="6" fillId="9" borderId="1" xfId="0" applyFont="1" applyFill="1" applyBorder="1" applyAlignment="1">
      <alignment horizontal="center" vertical="center"/>
    </xf>
    <xf numFmtId="0" fontId="6" fillId="9" borderId="10" xfId="0" applyFont="1" applyFill="1" applyBorder="1"/>
    <xf numFmtId="44" fontId="0" fillId="0" borderId="0" xfId="1" applyFont="1" applyBorder="1"/>
    <xf numFmtId="0" fontId="4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6" borderId="2" xfId="0" applyFont="1" applyFill="1" applyBorder="1"/>
    <xf numFmtId="0" fontId="6" fillId="6" borderId="2" xfId="0" applyFont="1" applyFill="1" applyBorder="1" applyAlignment="1">
      <alignment horizontal="center" vertical="center"/>
    </xf>
    <xf numFmtId="44" fontId="6" fillId="6" borderId="2" xfId="1" applyFont="1" applyFill="1" applyBorder="1" applyAlignment="1">
      <alignment horizontal="center" vertical="center"/>
    </xf>
    <xf numFmtId="164" fontId="6" fillId="6" borderId="2" xfId="0" applyNumberFormat="1" applyFont="1" applyFill="1" applyBorder="1"/>
    <xf numFmtId="0" fontId="12" fillId="0" borderId="0" xfId="0" applyFont="1"/>
    <xf numFmtId="0" fontId="0" fillId="0" borderId="0" xfId="0" applyAlignment="1">
      <alignment horizontal="center" vertical="center"/>
    </xf>
    <xf numFmtId="44" fontId="6" fillId="9" borderId="6" xfId="1" applyFont="1" applyFill="1" applyBorder="1"/>
    <xf numFmtId="44" fontId="6" fillId="9" borderId="1" xfId="1" applyFont="1" applyFill="1" applyBorder="1"/>
    <xf numFmtId="0" fontId="6" fillId="9" borderId="11" xfId="0" applyFont="1" applyFill="1" applyBorder="1"/>
    <xf numFmtId="0" fontId="6" fillId="9" borderId="11" xfId="0" applyFont="1" applyFill="1" applyBorder="1" applyAlignment="1">
      <alignment horizontal="center" vertical="center"/>
    </xf>
    <xf numFmtId="44" fontId="6" fillId="9" borderId="11" xfId="1" applyFont="1" applyFill="1" applyBorder="1"/>
    <xf numFmtId="0" fontId="6" fillId="8" borderId="2" xfId="0" applyFont="1" applyFill="1" applyBorder="1"/>
    <xf numFmtId="0" fontId="6" fillId="8" borderId="2" xfId="0" applyFont="1" applyFill="1" applyBorder="1" applyAlignment="1">
      <alignment horizontal="center" vertical="center"/>
    </xf>
    <xf numFmtId="44" fontId="6" fillId="8" borderId="2" xfId="1" applyFont="1" applyFill="1" applyBorder="1" applyAlignment="1">
      <alignment horizontal="center" vertical="center"/>
    </xf>
    <xf numFmtId="164" fontId="6" fillId="8" borderId="2" xfId="0" applyNumberFormat="1" applyFont="1" applyFill="1" applyBorder="1"/>
    <xf numFmtId="0" fontId="0" fillId="0" borderId="1" xfId="1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4" fontId="7" fillId="0" borderId="1" xfId="0" applyNumberFormat="1" applyFont="1" applyBorder="1"/>
    <xf numFmtId="44" fontId="6" fillId="7" borderId="11" xfId="1" applyNumberFormat="1" applyFont="1" applyFill="1" applyBorder="1" applyAlignment="1">
      <alignment horizontal="center" vertical="center"/>
    </xf>
    <xf numFmtId="0" fontId="6" fillId="4" borderId="2" xfId="0" applyFont="1" applyFill="1" applyBorder="1"/>
    <xf numFmtId="0" fontId="6" fillId="4" borderId="2" xfId="0" applyFont="1" applyFill="1" applyBorder="1" applyAlignment="1">
      <alignment horizontal="center" vertical="center"/>
    </xf>
    <xf numFmtId="164" fontId="6" fillId="4" borderId="2" xfId="0" applyNumberFormat="1" applyFont="1" applyFill="1" applyBorder="1"/>
    <xf numFmtId="0" fontId="6" fillId="8" borderId="17" xfId="0" applyFont="1" applyFill="1" applyBorder="1" applyAlignment="1">
      <alignment horizontal="center" vertical="center"/>
    </xf>
    <xf numFmtId="0" fontId="6" fillId="9" borderId="5" xfId="0" applyFont="1" applyFill="1" applyBorder="1"/>
    <xf numFmtId="0" fontId="6" fillId="9" borderId="5" xfId="0" applyFont="1" applyFill="1" applyBorder="1" applyAlignment="1">
      <alignment horizontal="center" vertical="center"/>
    </xf>
    <xf numFmtId="44" fontId="0" fillId="0" borderId="3" xfId="1" applyFont="1" applyBorder="1"/>
    <xf numFmtId="44" fontId="0" fillId="0" borderId="3" xfId="0" applyNumberFormat="1" applyBorder="1"/>
    <xf numFmtId="44" fontId="7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44" fontId="6" fillId="5" borderId="5" xfId="1" applyFont="1" applyFill="1" applyBorder="1" applyAlignment="1">
      <alignment horizontal="center" vertical="center"/>
    </xf>
    <xf numFmtId="0" fontId="0" fillId="0" borderId="3" xfId="1" applyNumberFormat="1" applyFont="1" applyBorder="1" applyAlignment="1">
      <alignment horizontal="left" vertical="center"/>
    </xf>
    <xf numFmtId="0" fontId="0" fillId="0" borderId="18" xfId="0" applyBorder="1"/>
    <xf numFmtId="44" fontId="0" fillId="0" borderId="5" xfId="1" applyFont="1" applyBorder="1"/>
    <xf numFmtId="9" fontId="2" fillId="0" borderId="1" xfId="2" applyFont="1" applyBorder="1"/>
    <xf numFmtId="0" fontId="0" fillId="0" borderId="0" xfId="0" applyBorder="1" applyAlignment="1">
      <alignment vertical="center" wrapText="1"/>
    </xf>
    <xf numFmtId="0" fontId="0" fillId="0" borderId="25" xfId="0" applyBorder="1"/>
    <xf numFmtId="0" fontId="0" fillId="0" borderId="9" xfId="0" applyBorder="1" applyAlignment="1">
      <alignment vertical="center" wrapText="1"/>
    </xf>
    <xf numFmtId="0" fontId="0" fillId="12" borderId="0" xfId="0" applyFill="1"/>
    <xf numFmtId="0" fontId="0" fillId="12" borderId="9" xfId="0" applyFill="1" applyBorder="1"/>
    <xf numFmtId="0" fontId="7" fillId="0" borderId="12" xfId="0" applyFont="1" applyBorder="1" applyAlignment="1">
      <alignment horizontal="left" vertical="center"/>
    </xf>
    <xf numFmtId="0" fontId="0" fillId="12" borderId="0" xfId="0" applyFill="1" applyBorder="1"/>
    <xf numFmtId="0" fontId="0" fillId="12" borderId="8" xfId="0" applyFill="1" applyBorder="1"/>
    <xf numFmtId="0" fontId="0" fillId="12" borderId="21" xfId="0" applyFill="1" applyBorder="1"/>
    <xf numFmtId="0" fontId="7" fillId="0" borderId="9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0" fillId="12" borderId="15" xfId="0" applyFill="1" applyBorder="1"/>
    <xf numFmtId="44" fontId="0" fillId="0" borderId="9" xfId="1" applyFont="1" applyBorder="1"/>
    <xf numFmtId="0" fontId="14" fillId="0" borderId="24" xfId="0" applyFont="1" applyBorder="1"/>
    <xf numFmtId="44" fontId="14" fillId="0" borderId="24" xfId="0" applyNumberFormat="1" applyFont="1" applyBorder="1"/>
    <xf numFmtId="0" fontId="15" fillId="0" borderId="2" xfId="0" applyFont="1" applyBorder="1" applyAlignment="1">
      <alignment horizontal="center" vertical="center"/>
    </xf>
    <xf numFmtId="44" fontId="15" fillId="0" borderId="2" xfId="1" applyFont="1" applyBorder="1"/>
    <xf numFmtId="0" fontId="16" fillId="6" borderId="2" xfId="0" applyFont="1" applyFill="1" applyBorder="1"/>
    <xf numFmtId="0" fontId="16" fillId="6" borderId="1" xfId="0" applyFont="1" applyFill="1" applyBorder="1" applyAlignment="1">
      <alignment horizontal="center" vertical="center"/>
    </xf>
    <xf numFmtId="0" fontId="16" fillId="9" borderId="1" xfId="0" applyFont="1" applyFill="1" applyBorder="1"/>
    <xf numFmtId="0" fontId="16" fillId="9" borderId="1" xfId="0" applyFont="1" applyFill="1" applyBorder="1" applyAlignment="1">
      <alignment horizontal="center" vertical="center"/>
    </xf>
    <xf numFmtId="0" fontId="16" fillId="8" borderId="2" xfId="0" applyFont="1" applyFill="1" applyBorder="1"/>
    <xf numFmtId="0" fontId="16" fillId="8" borderId="1" xfId="0" applyFont="1" applyFill="1" applyBorder="1" applyAlignment="1">
      <alignment horizontal="center" vertical="center"/>
    </xf>
    <xf numFmtId="0" fontId="0" fillId="0" borderId="22" xfId="0" applyBorder="1"/>
    <xf numFmtId="0" fontId="4" fillId="0" borderId="3" xfId="0" applyFont="1" applyBorder="1" applyAlignment="1">
      <alignment horizontal="center" vertical="center"/>
    </xf>
    <xf numFmtId="0" fontId="0" fillId="12" borderId="15" xfId="0" applyFill="1" applyBorder="1" applyAlignment="1"/>
    <xf numFmtId="0" fontId="0" fillId="12" borderId="5" xfId="0" applyFill="1" applyBorder="1" applyAlignment="1"/>
    <xf numFmtId="0" fontId="0" fillId="12" borderId="8" xfId="0" applyFill="1" applyBorder="1" applyAlignment="1"/>
    <xf numFmtId="0" fontId="0" fillId="12" borderId="0" xfId="0" applyFill="1" applyBorder="1" applyAlignment="1"/>
    <xf numFmtId="0" fontId="4" fillId="0" borderId="17" xfId="0" applyFont="1" applyBorder="1" applyAlignment="1">
      <alignment horizontal="center" vertical="center"/>
    </xf>
    <xf numFmtId="44" fontId="7" fillId="0" borderId="27" xfId="0" applyNumberFormat="1" applyFont="1" applyBorder="1"/>
    <xf numFmtId="44" fontId="0" fillId="0" borderId="13" xfId="1" applyFont="1" applyBorder="1"/>
    <xf numFmtId="44" fontId="7" fillId="0" borderId="12" xfId="0" applyNumberFormat="1" applyFont="1" applyBorder="1"/>
    <xf numFmtId="0" fontId="4" fillId="0" borderId="8" xfId="0" applyFont="1" applyBorder="1" applyAlignment="1">
      <alignment horizontal="center" vertical="center"/>
    </xf>
    <xf numFmtId="0" fontId="0" fillId="0" borderId="27" xfId="0" applyBorder="1"/>
    <xf numFmtId="0" fontId="0" fillId="12" borderId="28" xfId="0" applyFill="1" applyBorder="1"/>
    <xf numFmtId="44" fontId="0" fillId="0" borderId="21" xfId="1" applyFont="1" applyBorder="1"/>
    <xf numFmtId="44" fontId="0" fillId="0" borderId="19" xfId="1" applyFont="1" applyBorder="1"/>
    <xf numFmtId="16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66" fontId="15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4" xfId="0" applyFont="1" applyBorder="1" applyAlignment="1"/>
    <xf numFmtId="0" fontId="0" fillId="13" borderId="0" xfId="0" applyFill="1"/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6" fontId="14" fillId="0" borderId="0" xfId="1" applyNumberFormat="1" applyFont="1" applyBorder="1" applyAlignment="1">
      <alignment horizontal="center" vertical="center"/>
    </xf>
    <xf numFmtId="166" fontId="15" fillId="0" borderId="0" xfId="1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4" fontId="14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1" xfId="0" applyFont="1" applyBorder="1"/>
    <xf numFmtId="165" fontId="2" fillId="0" borderId="1" xfId="2" applyNumberFormat="1" applyFont="1" applyBorder="1"/>
    <xf numFmtId="0" fontId="13" fillId="12" borderId="21" xfId="0" applyFont="1" applyFill="1" applyBorder="1" applyAlignment="1">
      <alignment vertical="center" wrapText="1"/>
    </xf>
    <xf numFmtId="0" fontId="13" fillId="12" borderId="0" xfId="0" applyFont="1" applyFill="1" applyBorder="1" applyAlignment="1">
      <alignment vertical="center" wrapText="1"/>
    </xf>
    <xf numFmtId="0" fontId="13" fillId="12" borderId="8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9" fontId="2" fillId="14" borderId="3" xfId="2" applyFont="1" applyFill="1" applyBorder="1"/>
    <xf numFmtId="166" fontId="0" fillId="15" borderId="3" xfId="1" applyNumberFormat="1" applyFont="1" applyFill="1" applyBorder="1"/>
    <xf numFmtId="169" fontId="0" fillId="15" borderId="3" xfId="1" applyNumberFormat="1" applyFont="1" applyFill="1" applyBorder="1" applyAlignment="1">
      <alignment vertical="center"/>
    </xf>
    <xf numFmtId="166" fontId="0" fillId="15" borderId="3" xfId="1" applyNumberFormat="1" applyFont="1" applyFill="1" applyBorder="1" applyAlignment="1">
      <alignment vertical="center"/>
    </xf>
    <xf numFmtId="44" fontId="3" fillId="16" borderId="3" xfId="1" applyFont="1" applyFill="1" applyBorder="1" applyAlignment="1">
      <alignment vertical="center"/>
    </xf>
    <xf numFmtId="44" fontId="3" fillId="16" borderId="3" xfId="1" applyFont="1" applyFill="1" applyBorder="1"/>
    <xf numFmtId="44" fontId="0" fillId="15" borderId="3" xfId="1" applyNumberFormat="1" applyFont="1" applyFill="1" applyBorder="1"/>
    <xf numFmtId="166" fontId="0" fillId="15" borderId="5" xfId="1" applyNumberFormat="1" applyFont="1" applyFill="1" applyBorder="1"/>
    <xf numFmtId="166" fontId="0" fillId="15" borderId="1" xfId="1" applyNumberFormat="1" applyFont="1" applyFill="1" applyBorder="1"/>
    <xf numFmtId="44" fontId="0" fillId="16" borderId="1" xfId="1" applyFont="1" applyFill="1" applyBorder="1"/>
    <xf numFmtId="44" fontId="0" fillId="16" borderId="3" xfId="1" applyFont="1" applyFill="1" applyBorder="1"/>
    <xf numFmtId="9" fontId="2" fillId="14" borderId="1" xfId="2" applyFont="1" applyFill="1" applyBorder="1"/>
    <xf numFmtId="44" fontId="0" fillId="17" borderId="1" xfId="0" applyNumberFormat="1" applyFill="1" applyBorder="1"/>
    <xf numFmtId="44" fontId="0" fillId="17" borderId="3" xfId="0" applyNumberFormat="1" applyFill="1" applyBorder="1"/>
    <xf numFmtId="44" fontId="0" fillId="0" borderId="0" xfId="0" applyNumberFormat="1" applyBorder="1"/>
    <xf numFmtId="0" fontId="13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4" xfId="0" applyBorder="1" applyAlignment="1">
      <alignment horizontal="left"/>
    </xf>
    <xf numFmtId="0" fontId="14" fillId="6" borderId="15" xfId="0" applyFont="1" applyFill="1" applyBorder="1" applyAlignment="1">
      <alignment horizontal="center" vertical="center" textRotation="90" wrapText="1"/>
    </xf>
    <xf numFmtId="0" fontId="14" fillId="6" borderId="5" xfId="0" applyFont="1" applyFill="1" applyBorder="1" applyAlignment="1">
      <alignment horizontal="center" vertical="center" textRotation="90" wrapText="1"/>
    </xf>
    <xf numFmtId="0" fontId="14" fillId="6" borderId="6" xfId="0" applyFont="1" applyFill="1" applyBorder="1" applyAlignment="1">
      <alignment horizontal="center" vertical="center" textRotation="90" wrapText="1"/>
    </xf>
    <xf numFmtId="0" fontId="4" fillId="9" borderId="7" xfId="0" applyFont="1" applyFill="1" applyBorder="1" applyAlignment="1">
      <alignment horizontal="center" vertical="center" textRotation="45"/>
    </xf>
    <xf numFmtId="0" fontId="4" fillId="9" borderId="8" xfId="0" applyFont="1" applyFill="1" applyBorder="1" applyAlignment="1">
      <alignment horizontal="center" vertical="center" textRotation="45"/>
    </xf>
    <xf numFmtId="0" fontId="4" fillId="7" borderId="15" xfId="0" applyFont="1" applyFill="1" applyBorder="1" applyAlignment="1">
      <alignment horizontal="center" vertical="center" textRotation="45"/>
    </xf>
    <xf numFmtId="0" fontId="4" fillId="7" borderId="11" xfId="0" applyFont="1" applyFill="1" applyBorder="1" applyAlignment="1">
      <alignment horizontal="center" vertical="center" textRotation="45"/>
    </xf>
    <xf numFmtId="0" fontId="4" fillId="4" borderId="15" xfId="0" applyFont="1" applyFill="1" applyBorder="1" applyAlignment="1">
      <alignment horizontal="center" vertical="center" textRotation="45"/>
    </xf>
    <xf numFmtId="0" fontId="4" fillId="4" borderId="5" xfId="0" applyFont="1" applyFill="1" applyBorder="1" applyAlignment="1">
      <alignment horizontal="center" vertical="center" textRotation="45"/>
    </xf>
    <xf numFmtId="0" fontId="4" fillId="4" borderId="11" xfId="0" applyFont="1" applyFill="1" applyBorder="1" applyAlignment="1">
      <alignment horizontal="center" vertical="center" textRotation="45"/>
    </xf>
    <xf numFmtId="0" fontId="4" fillId="3" borderId="15" xfId="0" applyFont="1" applyFill="1" applyBorder="1" applyAlignment="1">
      <alignment horizontal="center" vertical="center" textRotation="45"/>
    </xf>
    <xf numFmtId="0" fontId="4" fillId="3" borderId="11" xfId="0" applyFont="1" applyFill="1" applyBorder="1" applyAlignment="1">
      <alignment horizontal="center" vertical="center" textRotation="45"/>
    </xf>
    <xf numFmtId="0" fontId="4" fillId="5" borderId="15" xfId="0" applyFont="1" applyFill="1" applyBorder="1" applyAlignment="1">
      <alignment horizontal="center" vertical="center" textRotation="45"/>
    </xf>
    <xf numFmtId="0" fontId="4" fillId="5" borderId="5" xfId="0" applyFont="1" applyFill="1" applyBorder="1" applyAlignment="1">
      <alignment horizontal="center" vertical="center" textRotation="45"/>
    </xf>
    <xf numFmtId="0" fontId="4" fillId="5" borderId="11" xfId="0" applyFont="1" applyFill="1" applyBorder="1" applyAlignment="1">
      <alignment horizontal="center" vertical="center" textRotation="45"/>
    </xf>
    <xf numFmtId="0" fontId="4" fillId="8" borderId="15" xfId="0" applyFont="1" applyFill="1" applyBorder="1" applyAlignment="1">
      <alignment horizontal="center" vertical="center" textRotation="45"/>
    </xf>
    <xf numFmtId="0" fontId="4" fillId="8" borderId="5" xfId="0" applyFont="1" applyFill="1" applyBorder="1" applyAlignment="1">
      <alignment horizontal="center" vertical="center" textRotation="45"/>
    </xf>
    <xf numFmtId="0" fontId="4" fillId="8" borderId="11" xfId="0" applyFont="1" applyFill="1" applyBorder="1" applyAlignment="1">
      <alignment horizontal="center" vertical="center" textRotation="45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3" fillId="16" borderId="2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7" borderId="1" xfId="0" applyFill="1" applyBorder="1" applyAlignment="1">
      <alignment horizontal="left"/>
    </xf>
    <xf numFmtId="0" fontId="0" fillId="17" borderId="3" xfId="0" applyFill="1" applyBorder="1" applyAlignment="1">
      <alignment horizontal="left"/>
    </xf>
    <xf numFmtId="0" fontId="1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4" fontId="14" fillId="0" borderId="2" xfId="1" applyNumberFormat="1" applyFont="1" applyBorder="1" applyAlignment="1">
      <alignment horizontal="center" vertical="center"/>
    </xf>
    <xf numFmtId="44" fontId="14" fillId="0" borderId="6" xfId="1" applyNumberFormat="1" applyFont="1" applyBorder="1" applyAlignment="1">
      <alignment horizontal="center" vertical="center"/>
    </xf>
    <xf numFmtId="166" fontId="14" fillId="0" borderId="3" xfId="1" applyNumberFormat="1" applyFont="1" applyBorder="1" applyAlignment="1">
      <alignment horizontal="center" vertical="center"/>
    </xf>
    <xf numFmtId="166" fontId="14" fillId="0" borderId="4" xfId="1" applyNumberFormat="1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/>
    </xf>
    <xf numFmtId="0" fontId="2" fillId="14" borderId="23" xfId="0" applyFont="1" applyFill="1" applyBorder="1" applyAlignment="1">
      <alignment horizontal="center"/>
    </xf>
    <xf numFmtId="0" fontId="0" fillId="15" borderId="23" xfId="0" applyFill="1" applyBorder="1" applyAlignment="1">
      <alignment horizontal="center"/>
    </xf>
    <xf numFmtId="0" fontId="3" fillId="16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14" borderId="4" xfId="0" applyFont="1" applyFill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3" fillId="16" borderId="23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9" fillId="2" borderId="29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/>
    </xf>
    <xf numFmtId="0" fontId="10" fillId="12" borderId="8" xfId="0" applyFont="1" applyFill="1" applyBorder="1" applyAlignment="1">
      <alignment horizontal="center" vertical="center"/>
    </xf>
    <xf numFmtId="0" fontId="10" fillId="12" borderId="14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vertical="center" wrapText="1"/>
    </xf>
    <xf numFmtId="0" fontId="11" fillId="12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44" fontId="6" fillId="9" borderId="5" xfId="1" applyFont="1" applyFill="1" applyBorder="1"/>
    <xf numFmtId="0" fontId="0" fillId="0" borderId="30" xfId="0" applyBorder="1"/>
    <xf numFmtId="44" fontId="6" fillId="6" borderId="17" xfId="1" applyFont="1" applyFill="1" applyBorder="1" applyAlignment="1">
      <alignment horizontal="center" vertical="center"/>
    </xf>
    <xf numFmtId="44" fontId="6" fillId="4" borderId="5" xfId="1" applyFont="1" applyFill="1" applyBorder="1" applyAlignment="1">
      <alignment horizontal="center" vertical="center"/>
    </xf>
    <xf numFmtId="44" fontId="6" fillId="5" borderId="17" xfId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66"/>
      <color rgb="FFFF3399"/>
      <color rgb="FF00FA71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Bénéfices Bruts</c:v>
          </c:tx>
          <c:spPr>
            <a:ln>
              <a:solidFill>
                <a:schemeClr val="tx1"/>
              </a:solidFill>
            </a:ln>
          </c:spPr>
          <c:invertIfNegative val="0"/>
          <c:dLbls>
            <c:spPr>
              <a:ln>
                <a:noFill/>
              </a:ln>
            </c:spPr>
            <c:txPr>
              <a:bodyPr rot="-5400000" vert="horz" anchor="ctr" anchorCtr="0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ROUGES'!$N$7:$N$17</c:f>
              <c:strCache>
                <c:ptCount val="11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  <c:pt idx="8">
                  <c:v>RECETTE 9</c:v>
                </c:pt>
                <c:pt idx="9">
                  <c:v>RECETTE 10</c:v>
                </c:pt>
                <c:pt idx="10">
                  <c:v>RECETTE 11</c:v>
                </c:pt>
              </c:strCache>
            </c:strRef>
          </c:cat>
          <c:val>
            <c:numRef>
              <c:f>'BASES ROUGES'!$P$7:$P$17</c:f>
              <c:numCache>
                <c:formatCode>_("€"* #,##0.00_);_("€"* \(#,##0.00\);_("€"* "-"??_);_(@_)</c:formatCode>
                <c:ptCount val="11"/>
                <c:pt idx="0">
                  <c:v>4.7291999999999996</c:v>
                </c:pt>
                <c:pt idx="1">
                  <c:v>5.795609999999999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2"/>
          <c:order val="1"/>
          <c:tx>
            <c:v>Prix de vente</c:v>
          </c:tx>
          <c:spPr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-2.88905833986973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5.4320360140885304E-17"/>
                  <c:y val="-1.73735283515690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-5.791176117189679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026911641016392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ROUGES'!$N$7:$N$17</c:f>
              <c:strCache>
                <c:ptCount val="11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  <c:pt idx="8">
                  <c:v>RECETTE 9</c:v>
                </c:pt>
                <c:pt idx="9">
                  <c:v>RECETTE 10</c:v>
                </c:pt>
                <c:pt idx="10">
                  <c:v>RECETTE 11</c:v>
                </c:pt>
              </c:strCache>
            </c:strRef>
          </c:cat>
          <c:val>
            <c:numRef>
              <c:f>'BASES ROUGES'!$Q$7:$Q$17</c:f>
              <c:numCache>
                <c:formatCode>_-* #,##0.0\ "€"_-;\-* #,##0.0\ "€"_-;_-* "-"??\ "€"_-;_-@_-</c:formatCode>
                <c:ptCount val="11"/>
                <c:pt idx="0">
                  <c:v>5.3073999999999995</c:v>
                </c:pt>
                <c:pt idx="1">
                  <c:v>6.5438099999999988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0"/>
          <c:order val="2"/>
          <c:tx>
            <c:v>Prix de revient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'BASES ROUGES'!$R$7:$R$17</c:f>
              <c:numCache>
                <c:formatCode>_("€"* #,##0.00_);_("€"* \(#,##0.00\);_("€"* "-"??_);_(@_)</c:formatCode>
                <c:ptCount val="11"/>
                <c:pt idx="0">
                  <c:v>0.75819999999999999</c:v>
                </c:pt>
                <c:pt idx="1">
                  <c:v>0.92819999999999991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3"/>
        <c:axId val="112845952"/>
        <c:axId val="112847488"/>
      </c:barChart>
      <c:lineChart>
        <c:grouping val="standard"/>
        <c:varyColors val="0"/>
        <c:ser>
          <c:idx val="3"/>
          <c:order val="3"/>
          <c:tx>
            <c:v>% de marge</c:v>
          </c:tx>
          <c:spPr>
            <a:ln w="31750"/>
          </c:spPr>
          <c:val>
            <c:numRef>
              <c:f>'BASES ROUGES'!$O$7:$O$17</c:f>
              <c:numCache>
                <c:formatCode>0%</c:formatCode>
                <c:ptCount val="11"/>
                <c:pt idx="0">
                  <c:v>6</c:v>
                </c:pt>
                <c:pt idx="1">
                  <c:v>6.05</c:v>
                </c:pt>
                <c:pt idx="2">
                  <c:v>5.2</c:v>
                </c:pt>
                <c:pt idx="3">
                  <c:v>6.4</c:v>
                </c:pt>
                <c:pt idx="4">
                  <c:v>3.58</c:v>
                </c:pt>
                <c:pt idx="5">
                  <c:v>4.68</c:v>
                </c:pt>
                <c:pt idx="6">
                  <c:v>8</c:v>
                </c:pt>
                <c:pt idx="7">
                  <c:v>4.1500000000000004</c:v>
                </c:pt>
                <c:pt idx="8">
                  <c:v>4</c:v>
                </c:pt>
                <c:pt idx="9">
                  <c:v>2.2799999999999998</c:v>
                </c:pt>
                <c:pt idx="10">
                  <c:v>4.8499999999999996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63104"/>
        <c:axId val="112861568"/>
      </c:lineChart>
      <c:catAx>
        <c:axId val="112845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12847488"/>
        <c:crosses val="autoZero"/>
        <c:auto val="1"/>
        <c:lblAlgn val="ctr"/>
        <c:lblOffset val="100"/>
        <c:noMultiLvlLbl val="0"/>
      </c:catAx>
      <c:valAx>
        <c:axId val="112847488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12845952"/>
        <c:crosses val="autoZero"/>
        <c:crossBetween val="between"/>
        <c:majorUnit val="1"/>
      </c:valAx>
      <c:valAx>
        <c:axId val="112861568"/>
        <c:scaling>
          <c:orientation val="minMax"/>
        </c:scaling>
        <c:delete val="0"/>
        <c:axPos val="r"/>
        <c:numFmt formatCode="0%" sourceLinked="0"/>
        <c:majorTickMark val="out"/>
        <c:minorTickMark val="none"/>
        <c:tickLblPos val="nextTo"/>
        <c:crossAx val="112863104"/>
        <c:crosses val="max"/>
        <c:crossBetween val="between"/>
      </c:valAx>
      <c:catAx>
        <c:axId val="112863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12861568"/>
        <c:crosses val="autoZero"/>
        <c:auto val="1"/>
        <c:lblAlgn val="ctr"/>
        <c:lblOffset val="100"/>
        <c:noMultiLvlLbl val="0"/>
      </c:catAx>
      <c:spPr>
        <a:ln>
          <a:solidFill>
            <a:schemeClr val="tx1">
              <a:alpha val="97000"/>
            </a:schemeClr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Bénéfice bruts</c:v>
          </c:tx>
          <c:invertIfNegative val="0"/>
          <c:dLbls>
            <c:txPr>
              <a:bodyPr rot="-5400000" vert="horz" anchor="t" anchorCtr="0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BLANCHES'!$M$7:$M$15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BLANCHES'!$O$7:$O$14</c:f>
              <c:numCache>
                <c:formatCode>_("€"* #,##0.00_);_("€"* \(#,##0.00\);_("€"* "-"??_);_(@_)</c:formatCode>
                <c:ptCount val="8"/>
                <c:pt idx="0">
                  <c:v>4.1384500000000006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2"/>
          <c:order val="1"/>
          <c:tx>
            <c:v>Prix de vente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BLANCHES'!$M$7:$M$15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BLANCHES'!$P$7:$P$14</c:f>
              <c:numCache>
                <c:formatCode>_-* #,##0.0\ "€"_-;\-* #,##0.0\ "€"_-;_-* "-"??\ "€"_-;_-@_-</c:formatCode>
                <c:ptCount val="8"/>
                <c:pt idx="0">
                  <c:v>5.2569500000000007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3"/>
          <c:order val="2"/>
          <c:tx>
            <c:v>Prix de revient</c:v>
          </c:tx>
          <c:spPr>
            <a:solidFill>
              <a:schemeClr val="accent1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'BASES BLANCHES'!$M$7:$M$15</c:f>
              <c:strCache>
                <c:ptCount val="8"/>
                <c:pt idx="0">
                  <c:v>RECETTE 1</c:v>
                </c:pt>
                <c:pt idx="1">
                  <c:v>RECETTE 2</c:v>
                </c:pt>
                <c:pt idx="2">
                  <c:v>RECETTE 3</c:v>
                </c:pt>
                <c:pt idx="3">
                  <c:v>RECETTE 4</c:v>
                </c:pt>
                <c:pt idx="4">
                  <c:v>RECETTE 5</c:v>
                </c:pt>
                <c:pt idx="5">
                  <c:v>RECETTE 6</c:v>
                </c:pt>
                <c:pt idx="6">
                  <c:v>RECETTE 7</c:v>
                </c:pt>
                <c:pt idx="7">
                  <c:v>RECETTE 8</c:v>
                </c:pt>
              </c:strCache>
            </c:strRef>
          </c:cat>
          <c:val>
            <c:numRef>
              <c:f>'BASES BLANCHES'!$Q$7:$Q$14</c:f>
              <c:numCache>
                <c:formatCode>_("€"* #,##0.00_);_("€"* \(#,##0.00\);_("€"* "-"??_);_(@_)</c:formatCode>
                <c:ptCount val="8"/>
                <c:pt idx="0">
                  <c:v>1.1185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283648"/>
        <c:axId val="116294016"/>
      </c:barChart>
      <c:lineChart>
        <c:grouping val="standard"/>
        <c:varyColors val="0"/>
        <c:ser>
          <c:idx val="0"/>
          <c:order val="3"/>
          <c:tx>
            <c:v>% de marge</c:v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pPr>
              <a:ln>
                <a:solidFill>
                  <a:schemeClr val="accent4">
                    <a:lumMod val="75000"/>
                  </a:schemeClr>
                </a:solidFill>
              </a:ln>
            </c:spPr>
          </c:marker>
          <c:val>
            <c:numRef>
              <c:f>'BASES BLANCHES'!$N$7:$N$14</c:f>
              <c:numCache>
                <c:formatCode>0%</c:formatCode>
                <c:ptCount val="8"/>
                <c:pt idx="0">
                  <c:v>3.7</c:v>
                </c:pt>
                <c:pt idx="1">
                  <c:v>4.09</c:v>
                </c:pt>
                <c:pt idx="2">
                  <c:v>4.4649999999999999</c:v>
                </c:pt>
                <c:pt idx="3">
                  <c:v>2.7</c:v>
                </c:pt>
                <c:pt idx="4">
                  <c:v>3.92</c:v>
                </c:pt>
                <c:pt idx="5">
                  <c:v>4.2</c:v>
                </c:pt>
                <c:pt idx="6">
                  <c:v>3.92</c:v>
                </c:pt>
                <c:pt idx="7">
                  <c:v>2.65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97088"/>
        <c:axId val="116295552"/>
      </c:lineChart>
      <c:catAx>
        <c:axId val="116283648"/>
        <c:scaling>
          <c:orientation val="minMax"/>
        </c:scaling>
        <c:delete val="0"/>
        <c:axPos val="b"/>
        <c:majorTickMark val="out"/>
        <c:minorTickMark val="none"/>
        <c:tickLblPos val="nextTo"/>
        <c:crossAx val="116294016"/>
        <c:crosses val="autoZero"/>
        <c:auto val="1"/>
        <c:lblAlgn val="ctr"/>
        <c:lblOffset val="100"/>
        <c:noMultiLvlLbl val="0"/>
      </c:catAx>
      <c:valAx>
        <c:axId val="116294016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16283648"/>
        <c:crosses val="autoZero"/>
        <c:crossBetween val="between"/>
      </c:valAx>
      <c:valAx>
        <c:axId val="116295552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116297088"/>
        <c:crosses val="max"/>
        <c:crossBetween val="between"/>
      </c:valAx>
      <c:catAx>
        <c:axId val="116297088"/>
        <c:scaling>
          <c:orientation val="minMax"/>
        </c:scaling>
        <c:delete val="1"/>
        <c:axPos val="b"/>
        <c:majorTickMark val="out"/>
        <c:minorTickMark val="none"/>
        <c:tickLblPos val="nextTo"/>
        <c:crossAx val="11629555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22412</xdr:colOff>
      <xdr:row>18</xdr:row>
      <xdr:rowOff>96369</xdr:rowOff>
    </xdr:from>
    <xdr:to>
      <xdr:col>22</xdr:col>
      <xdr:colOff>739588</xdr:colOff>
      <xdr:row>41</xdr:row>
      <xdr:rowOff>44822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784412</xdr:colOff>
      <xdr:row>16</xdr:row>
      <xdr:rowOff>85164</xdr:rowOff>
    </xdr:from>
    <xdr:to>
      <xdr:col>21</xdr:col>
      <xdr:colOff>67235</xdr:colOff>
      <xdr:row>40</xdr:row>
      <xdr:rowOff>179294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3:I26"/>
  <sheetViews>
    <sheetView workbookViewId="0">
      <selection activeCell="D37" sqref="D37"/>
    </sheetView>
  </sheetViews>
  <sheetFormatPr baseColWidth="10" defaultRowHeight="15" x14ac:dyDescent="0.25"/>
  <cols>
    <col min="1" max="1" width="11.42578125" style="13"/>
    <col min="2" max="2" width="16" customWidth="1"/>
    <col min="3" max="3" width="13.85546875" customWidth="1"/>
    <col min="4" max="4" width="4.85546875" customWidth="1"/>
    <col min="5" max="5" width="16.5703125" customWidth="1"/>
    <col min="8" max="8" width="11.85546875" bestFit="1" customWidth="1"/>
  </cols>
  <sheetData>
    <row r="3" spans="2:9" x14ac:dyDescent="0.25">
      <c r="B3" s="224" t="s">
        <v>118</v>
      </c>
      <c r="C3" s="224"/>
      <c r="D3" s="224"/>
      <c r="E3" s="224"/>
    </row>
    <row r="4" spans="2:9" x14ac:dyDescent="0.25">
      <c r="B4" s="225" t="s">
        <v>107</v>
      </c>
      <c r="C4" s="226"/>
      <c r="D4" s="227"/>
      <c r="E4" s="15">
        <v>0</v>
      </c>
    </row>
    <row r="5" spans="2:9" x14ac:dyDescent="0.25">
      <c r="B5" s="225" t="s">
        <v>106</v>
      </c>
      <c r="C5" s="226"/>
      <c r="D5" s="227"/>
      <c r="E5" s="15">
        <v>0</v>
      </c>
    </row>
    <row r="6" spans="2:9" x14ac:dyDescent="0.25">
      <c r="B6" s="225" t="s">
        <v>108</v>
      </c>
      <c r="C6" s="226"/>
      <c r="D6" s="227"/>
      <c r="E6" s="15">
        <v>0</v>
      </c>
    </row>
    <row r="7" spans="2:9" x14ac:dyDescent="0.25">
      <c r="B7" s="225" t="s">
        <v>104</v>
      </c>
      <c r="C7" s="226"/>
      <c r="D7" s="227"/>
      <c r="E7" s="15">
        <v>0</v>
      </c>
    </row>
    <row r="8" spans="2:9" x14ac:dyDescent="0.25">
      <c r="B8" s="225" t="s">
        <v>105</v>
      </c>
      <c r="C8" s="226"/>
      <c r="D8" s="227"/>
      <c r="E8" s="15">
        <v>0</v>
      </c>
    </row>
    <row r="9" spans="2:9" x14ac:dyDescent="0.25">
      <c r="B9" s="225" t="s">
        <v>109</v>
      </c>
      <c r="C9" s="226"/>
      <c r="D9" s="227"/>
      <c r="E9" s="15">
        <v>0</v>
      </c>
      <c r="F9" s="2"/>
      <c r="G9" s="2"/>
      <c r="H9" s="2"/>
      <c r="I9" s="2"/>
    </row>
    <row r="10" spans="2:9" x14ac:dyDescent="0.25">
      <c r="B10" s="225" t="s">
        <v>119</v>
      </c>
      <c r="C10" s="226"/>
      <c r="D10" s="227"/>
      <c r="E10" s="15">
        <v>0</v>
      </c>
    </row>
    <row r="11" spans="2:9" x14ac:dyDescent="0.25">
      <c r="B11" s="228" t="s">
        <v>119</v>
      </c>
      <c r="C11" s="229"/>
      <c r="D11" s="230"/>
      <c r="E11" s="15">
        <v>0</v>
      </c>
    </row>
    <row r="13" spans="2:9" x14ac:dyDescent="0.25">
      <c r="B13" s="200" t="s">
        <v>70</v>
      </c>
      <c r="C13" s="201">
        <v>5.5E-2</v>
      </c>
    </row>
    <row r="14" spans="2:9" x14ac:dyDescent="0.25">
      <c r="B14" s="200" t="s">
        <v>70</v>
      </c>
      <c r="C14" s="140">
        <v>7.0000000000000007E-2</v>
      </c>
    </row>
    <row r="15" spans="2:9" x14ac:dyDescent="0.25">
      <c r="B15" s="200" t="s">
        <v>70</v>
      </c>
      <c r="C15" s="140">
        <v>0.2</v>
      </c>
    </row>
    <row r="18" spans="2:5" x14ac:dyDescent="0.25">
      <c r="B18" s="224" t="s">
        <v>117</v>
      </c>
      <c r="C18" s="224"/>
      <c r="D18" s="224"/>
      <c r="E18" s="224"/>
    </row>
    <row r="19" spans="2:5" x14ac:dyDescent="0.25">
      <c r="B19" s="225" t="s">
        <v>120</v>
      </c>
      <c r="C19" s="226"/>
      <c r="D19" s="227"/>
      <c r="E19" s="15">
        <v>0.18</v>
      </c>
    </row>
    <row r="20" spans="2:5" x14ac:dyDescent="0.25">
      <c r="B20" s="225"/>
      <c r="C20" s="226"/>
      <c r="D20" s="227"/>
      <c r="E20" s="15">
        <v>0</v>
      </c>
    </row>
    <row r="21" spans="2:5" x14ac:dyDescent="0.25">
      <c r="B21" s="225"/>
      <c r="C21" s="226"/>
      <c r="D21" s="227"/>
      <c r="E21" s="15">
        <v>0</v>
      </c>
    </row>
    <row r="22" spans="2:5" x14ac:dyDescent="0.25">
      <c r="B22" s="225"/>
      <c r="C22" s="226"/>
      <c r="D22" s="227"/>
      <c r="E22" s="15">
        <v>0</v>
      </c>
    </row>
    <row r="23" spans="2:5" x14ac:dyDescent="0.25">
      <c r="B23" s="225"/>
      <c r="C23" s="226"/>
      <c r="D23" s="227"/>
      <c r="E23" s="15">
        <v>0</v>
      </c>
    </row>
    <row r="24" spans="2:5" s="13" customFormat="1" x14ac:dyDescent="0.25">
      <c r="B24" s="225"/>
      <c r="C24" s="226"/>
      <c r="D24" s="227"/>
      <c r="E24" s="15">
        <v>0</v>
      </c>
    </row>
    <row r="25" spans="2:5" x14ac:dyDescent="0.25">
      <c r="B25" s="225"/>
      <c r="C25" s="226"/>
      <c r="D25" s="227"/>
      <c r="E25" s="15">
        <v>0</v>
      </c>
    </row>
    <row r="26" spans="2:5" x14ac:dyDescent="0.25">
      <c r="B26" s="225"/>
      <c r="C26" s="226"/>
      <c r="D26" s="227"/>
      <c r="E26" s="15">
        <v>0</v>
      </c>
    </row>
  </sheetData>
  <mergeCells count="18">
    <mergeCell ref="B25:D25"/>
    <mergeCell ref="B26:D26"/>
    <mergeCell ref="B10:D10"/>
    <mergeCell ref="B20:D20"/>
    <mergeCell ref="B21:D21"/>
    <mergeCell ref="B22:D22"/>
    <mergeCell ref="B23:D23"/>
    <mergeCell ref="B24:D24"/>
    <mergeCell ref="B3:E3"/>
    <mergeCell ref="B9:D9"/>
    <mergeCell ref="B7:D7"/>
    <mergeCell ref="B8:D8"/>
    <mergeCell ref="B4:D4"/>
    <mergeCell ref="B5:D5"/>
    <mergeCell ref="B6:D6"/>
    <mergeCell ref="B18:E18"/>
    <mergeCell ref="B19:D19"/>
    <mergeCell ref="B11:D11"/>
  </mergeCells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A71"/>
  </sheetPr>
  <dimension ref="A1:O101"/>
  <sheetViews>
    <sheetView zoomScaleNormal="100" workbookViewId="0">
      <pane ySplit="1" topLeftCell="A2" activePane="bottomLeft" state="frozen"/>
      <selection pane="bottomLeft" activeCell="M28" sqref="M28"/>
    </sheetView>
  </sheetViews>
  <sheetFormatPr baseColWidth="10" defaultRowHeight="15" x14ac:dyDescent="0.25"/>
  <cols>
    <col min="1" max="1" width="7.7109375" customWidth="1"/>
    <col min="2" max="2" width="17.140625" customWidth="1"/>
    <col min="3" max="3" width="7.85546875" customWidth="1"/>
    <col min="4" max="4" width="8.42578125" customWidth="1"/>
    <col min="5" max="5" width="13.42578125" style="13" customWidth="1"/>
    <col min="6" max="6" width="18.5703125" customWidth="1"/>
    <col min="7" max="7" width="16.5703125" customWidth="1"/>
    <col min="9" max="9" width="5.140625" customWidth="1"/>
    <col min="12" max="12" width="11.42578125" customWidth="1"/>
    <col min="13" max="13" width="18.5703125" customWidth="1"/>
    <col min="14" max="14" width="14" customWidth="1"/>
  </cols>
  <sheetData>
    <row r="1" spans="1:14" ht="15.75" thickBot="1" x14ac:dyDescent="0.3">
      <c r="A1" s="23" t="s">
        <v>5</v>
      </c>
      <c r="B1" s="23" t="s">
        <v>0</v>
      </c>
      <c r="C1" s="23" t="s">
        <v>1</v>
      </c>
      <c r="D1" s="23" t="s">
        <v>48</v>
      </c>
      <c r="E1" s="23" t="s">
        <v>62</v>
      </c>
      <c r="F1" s="23" t="s">
        <v>63</v>
      </c>
      <c r="G1" s="23" t="s">
        <v>2</v>
      </c>
    </row>
    <row r="2" spans="1:14" x14ac:dyDescent="0.25">
      <c r="A2" s="236" t="s">
        <v>83</v>
      </c>
      <c r="B2" s="24" t="s">
        <v>3</v>
      </c>
      <c r="C2" s="25" t="s">
        <v>42</v>
      </c>
      <c r="D2" s="26">
        <v>0.64</v>
      </c>
      <c r="E2" s="26"/>
      <c r="F2" s="25"/>
      <c r="G2" s="27"/>
      <c r="H2" s="13" t="s">
        <v>73</v>
      </c>
      <c r="I2" s="112">
        <v>1</v>
      </c>
    </row>
    <row r="3" spans="1:14" s="13" customFormat="1" ht="15.75" thickBot="1" x14ac:dyDescent="0.3">
      <c r="A3" s="237"/>
      <c r="B3" s="28" t="s">
        <v>49</v>
      </c>
      <c r="C3" s="29" t="s">
        <v>42</v>
      </c>
      <c r="D3" s="125">
        <v>2.5</v>
      </c>
      <c r="E3" s="30"/>
      <c r="F3" s="29"/>
      <c r="G3" s="31"/>
      <c r="I3" s="112">
        <v>2</v>
      </c>
    </row>
    <row r="4" spans="1:14" x14ac:dyDescent="0.25">
      <c r="A4" s="241" t="s">
        <v>10</v>
      </c>
      <c r="B4" s="32" t="s">
        <v>34</v>
      </c>
      <c r="C4" s="33" t="s">
        <v>42</v>
      </c>
      <c r="D4" s="34">
        <v>1.29</v>
      </c>
      <c r="E4" s="34"/>
      <c r="F4" s="33"/>
      <c r="G4" s="35"/>
      <c r="H4" s="13"/>
      <c r="I4" s="112">
        <v>3</v>
      </c>
      <c r="K4" s="111" t="s">
        <v>55</v>
      </c>
      <c r="L4" s="16"/>
      <c r="M4" s="103" t="s">
        <v>137</v>
      </c>
      <c r="N4" s="103" t="s">
        <v>61</v>
      </c>
    </row>
    <row r="5" spans="1:14" ht="15.75" thickBot="1" x14ac:dyDescent="0.3">
      <c r="A5" s="242"/>
      <c r="B5" s="36" t="s">
        <v>35</v>
      </c>
      <c r="C5" s="37" t="s">
        <v>42</v>
      </c>
      <c r="D5" s="38">
        <v>2.59</v>
      </c>
      <c r="E5" s="38"/>
      <c r="F5" s="37"/>
      <c r="G5" s="39"/>
      <c r="H5" s="13"/>
      <c r="I5" s="112">
        <v>4</v>
      </c>
      <c r="K5" s="13"/>
      <c r="L5" s="16" t="s">
        <v>56</v>
      </c>
      <c r="M5" s="103">
        <v>1</v>
      </c>
      <c r="N5" s="3">
        <f>SUM(M5*INGREDIENTS!$D$2/1)</f>
        <v>0.64</v>
      </c>
    </row>
    <row r="6" spans="1:14" x14ac:dyDescent="0.25">
      <c r="A6" s="238" t="s">
        <v>11</v>
      </c>
      <c r="B6" s="40" t="s">
        <v>74</v>
      </c>
      <c r="C6" s="41" t="s">
        <v>42</v>
      </c>
      <c r="D6" s="42">
        <v>2</v>
      </c>
      <c r="E6" s="42"/>
      <c r="F6" s="41"/>
      <c r="G6" s="43"/>
      <c r="H6" s="13"/>
      <c r="I6" s="112">
        <v>5</v>
      </c>
      <c r="K6" s="13"/>
      <c r="L6" s="16" t="s">
        <v>57</v>
      </c>
      <c r="M6" s="103">
        <v>0.7</v>
      </c>
      <c r="N6" s="3">
        <v>0.01</v>
      </c>
    </row>
    <row r="7" spans="1:14" s="13" customFormat="1" x14ac:dyDescent="0.25">
      <c r="A7" s="239"/>
      <c r="B7" s="40" t="s">
        <v>75</v>
      </c>
      <c r="C7" s="41" t="s">
        <v>42</v>
      </c>
      <c r="D7" s="42">
        <v>2</v>
      </c>
      <c r="E7" s="42"/>
      <c r="F7" s="41"/>
      <c r="G7" s="43"/>
      <c r="I7" s="112">
        <v>6</v>
      </c>
      <c r="L7" s="16" t="s">
        <v>58</v>
      </c>
      <c r="M7" s="103">
        <v>0.01</v>
      </c>
      <c r="N7" s="3">
        <f>SUM(M7*INGREDIENTS!$D$3/1)</f>
        <v>2.5000000000000001E-2</v>
      </c>
    </row>
    <row r="8" spans="1:14" x14ac:dyDescent="0.25">
      <c r="A8" s="239"/>
      <c r="B8" s="44" t="s">
        <v>6</v>
      </c>
      <c r="C8" s="45" t="s">
        <v>42</v>
      </c>
      <c r="D8" s="42">
        <v>2</v>
      </c>
      <c r="E8" s="46"/>
      <c r="F8" s="45"/>
      <c r="G8" s="47"/>
      <c r="H8" s="13"/>
      <c r="I8" s="112">
        <v>7</v>
      </c>
      <c r="K8" s="13"/>
      <c r="L8" s="16" t="s">
        <v>59</v>
      </c>
      <c r="M8" s="103">
        <v>2.5000000000000001E-2</v>
      </c>
      <c r="N8" s="3">
        <f>SUM(M8*INGREDIENTS!$D$53/1)</f>
        <v>0.05</v>
      </c>
    </row>
    <row r="9" spans="1:14" x14ac:dyDescent="0.25">
      <c r="A9" s="239"/>
      <c r="B9" s="44" t="s">
        <v>7</v>
      </c>
      <c r="C9" s="45" t="s">
        <v>42</v>
      </c>
      <c r="D9" s="42">
        <v>2</v>
      </c>
      <c r="E9" s="46"/>
      <c r="F9" s="45"/>
      <c r="G9" s="47"/>
      <c r="H9" s="13"/>
      <c r="I9" s="112">
        <v>8</v>
      </c>
      <c r="K9" s="13"/>
      <c r="L9" s="16" t="s">
        <v>60</v>
      </c>
      <c r="M9" s="103">
        <v>3</v>
      </c>
      <c r="N9" s="103">
        <v>0.01</v>
      </c>
    </row>
    <row r="10" spans="1:14" ht="16.5" thickBot="1" x14ac:dyDescent="0.3">
      <c r="A10" s="239"/>
      <c r="B10" s="44" t="s">
        <v>8</v>
      </c>
      <c r="C10" s="45" t="s">
        <v>42</v>
      </c>
      <c r="D10" s="42">
        <v>2</v>
      </c>
      <c r="E10" s="46"/>
      <c r="F10" s="45"/>
      <c r="G10" s="47"/>
      <c r="H10" s="13"/>
      <c r="I10" s="112">
        <v>9</v>
      </c>
      <c r="K10" s="13"/>
      <c r="L10" s="16"/>
      <c r="M10" s="156" t="s">
        <v>89</v>
      </c>
      <c r="N10" s="157">
        <f>SUM(N5:N9)</f>
        <v>0.7350000000000001</v>
      </c>
    </row>
    <row r="11" spans="1:14" s="13" customFormat="1" ht="16.5" thickBot="1" x14ac:dyDescent="0.3">
      <c r="A11" s="239"/>
      <c r="B11" s="126" t="s">
        <v>77</v>
      </c>
      <c r="C11" s="45" t="s">
        <v>42</v>
      </c>
      <c r="D11" s="42">
        <v>2</v>
      </c>
      <c r="E11" s="46"/>
      <c r="F11" s="127"/>
      <c r="G11" s="128"/>
      <c r="I11" s="112">
        <v>10</v>
      </c>
      <c r="M11" s="154" t="s">
        <v>90</v>
      </c>
      <c r="N11" s="155">
        <f>N10/3</f>
        <v>0.24500000000000002</v>
      </c>
    </row>
    <row r="12" spans="1:14" ht="15.75" thickBot="1" x14ac:dyDescent="0.3">
      <c r="A12" s="240"/>
      <c r="B12" s="48" t="s">
        <v>9</v>
      </c>
      <c r="C12" s="49" t="s">
        <v>42</v>
      </c>
      <c r="D12" s="334">
        <v>2</v>
      </c>
      <c r="E12" s="50"/>
      <c r="F12" s="49"/>
      <c r="G12" s="51"/>
      <c r="H12" s="13"/>
      <c r="I12" s="112">
        <v>11</v>
      </c>
      <c r="K12" s="13"/>
      <c r="L12" s="13"/>
      <c r="M12" s="13"/>
      <c r="N12" s="13"/>
    </row>
    <row r="13" spans="1:14" x14ac:dyDescent="0.25">
      <c r="A13" s="243" t="s">
        <v>25</v>
      </c>
      <c r="B13" s="52" t="s">
        <v>91</v>
      </c>
      <c r="C13" s="53" t="s">
        <v>42</v>
      </c>
      <c r="D13" s="335">
        <v>2</v>
      </c>
      <c r="E13" s="54"/>
      <c r="F13" s="53"/>
      <c r="G13" s="55"/>
      <c r="I13" s="112">
        <v>12</v>
      </c>
      <c r="K13" s="13"/>
      <c r="L13" s="13"/>
      <c r="M13" s="13"/>
      <c r="N13" s="13"/>
    </row>
    <row r="14" spans="1:14" x14ac:dyDescent="0.25">
      <c r="A14" s="244"/>
      <c r="B14" s="56" t="s">
        <v>78</v>
      </c>
      <c r="C14" s="57" t="s">
        <v>42</v>
      </c>
      <c r="D14" s="54">
        <v>2</v>
      </c>
      <c r="E14" s="54"/>
      <c r="F14" s="57"/>
      <c r="G14" s="59"/>
      <c r="I14" s="112">
        <v>13</v>
      </c>
      <c r="K14" s="13"/>
      <c r="L14" s="13"/>
      <c r="M14" s="13"/>
      <c r="N14" s="13"/>
    </row>
    <row r="15" spans="1:14" s="13" customFormat="1" x14ac:dyDescent="0.25">
      <c r="A15" s="244"/>
      <c r="B15" s="56" t="s">
        <v>79</v>
      </c>
      <c r="C15" s="57" t="s">
        <v>42</v>
      </c>
      <c r="D15" s="54">
        <v>2</v>
      </c>
      <c r="E15" s="54"/>
      <c r="F15" s="57"/>
      <c r="G15" s="59"/>
      <c r="I15" s="112">
        <v>14</v>
      </c>
    </row>
    <row r="16" spans="1:14" s="13" customFormat="1" x14ac:dyDescent="0.25">
      <c r="A16" s="244"/>
      <c r="B16" s="56" t="s">
        <v>64</v>
      </c>
      <c r="C16" s="57" t="s">
        <v>42</v>
      </c>
      <c r="D16" s="54">
        <v>2</v>
      </c>
      <c r="E16" s="54"/>
      <c r="F16" s="57"/>
      <c r="G16" s="59"/>
      <c r="I16" s="112">
        <v>15</v>
      </c>
    </row>
    <row r="17" spans="1:15" x14ac:dyDescent="0.25">
      <c r="A17" s="244"/>
      <c r="B17" s="56" t="s">
        <v>93</v>
      </c>
      <c r="C17" s="57" t="s">
        <v>42</v>
      </c>
      <c r="D17" s="54">
        <v>2</v>
      </c>
      <c r="E17" s="54"/>
      <c r="F17" s="57"/>
      <c r="G17" s="59"/>
      <c r="I17" s="112">
        <v>16</v>
      </c>
    </row>
    <row r="18" spans="1:15" x14ac:dyDescent="0.25">
      <c r="A18" s="244"/>
      <c r="B18" s="56" t="s">
        <v>80</v>
      </c>
      <c r="C18" s="57" t="s">
        <v>42</v>
      </c>
      <c r="D18" s="54">
        <v>2</v>
      </c>
      <c r="E18" s="54"/>
      <c r="F18" s="57"/>
      <c r="G18" s="59"/>
      <c r="I18" s="112">
        <v>17</v>
      </c>
      <c r="L18" s="13"/>
      <c r="M18" s="13"/>
      <c r="N18" s="13"/>
      <c r="O18" s="13"/>
    </row>
    <row r="19" spans="1:15" x14ac:dyDescent="0.25">
      <c r="A19" s="244"/>
      <c r="B19" s="56" t="s">
        <v>26</v>
      </c>
      <c r="C19" s="57" t="s">
        <v>42</v>
      </c>
      <c r="D19" s="54">
        <v>2</v>
      </c>
      <c r="E19" s="54"/>
      <c r="F19" s="57"/>
      <c r="G19" s="59"/>
      <c r="I19" s="112">
        <v>18</v>
      </c>
      <c r="L19" s="13"/>
      <c r="M19" s="13"/>
      <c r="N19" s="13"/>
      <c r="O19" s="13"/>
    </row>
    <row r="20" spans="1:15" x14ac:dyDescent="0.25">
      <c r="A20" s="244"/>
      <c r="B20" s="56" t="s">
        <v>18</v>
      </c>
      <c r="C20" s="57" t="s">
        <v>42</v>
      </c>
      <c r="D20" s="54">
        <v>2</v>
      </c>
      <c r="E20" s="54"/>
      <c r="F20" s="57"/>
      <c r="G20" s="59"/>
      <c r="I20" s="112">
        <v>19</v>
      </c>
      <c r="L20" s="13"/>
      <c r="M20" s="13"/>
      <c r="N20" s="13"/>
      <c r="O20" s="13"/>
    </row>
    <row r="21" spans="1:15" x14ac:dyDescent="0.25">
      <c r="A21" s="244"/>
      <c r="B21" s="56" t="s">
        <v>81</v>
      </c>
      <c r="C21" s="57" t="s">
        <v>42</v>
      </c>
      <c r="D21" s="54">
        <v>2</v>
      </c>
      <c r="E21" s="54"/>
      <c r="F21" s="57"/>
      <c r="G21" s="59"/>
      <c r="I21" s="112">
        <v>20</v>
      </c>
      <c r="L21" s="13"/>
      <c r="M21" s="13"/>
      <c r="N21" s="13"/>
      <c r="O21" s="13"/>
    </row>
    <row r="22" spans="1:15" x14ac:dyDescent="0.25">
      <c r="A22" s="244"/>
      <c r="B22" s="60" t="s">
        <v>17</v>
      </c>
      <c r="C22" s="57" t="s">
        <v>42</v>
      </c>
      <c r="D22" s="54">
        <v>2</v>
      </c>
      <c r="E22" s="54"/>
      <c r="F22" s="57"/>
      <c r="G22" s="59"/>
      <c r="I22" s="112">
        <v>21</v>
      </c>
      <c r="L22" s="13"/>
      <c r="M22" s="13"/>
      <c r="N22" s="13"/>
      <c r="O22" s="13"/>
    </row>
    <row r="23" spans="1:15" x14ac:dyDescent="0.25">
      <c r="A23" s="244"/>
      <c r="B23" s="56" t="s">
        <v>24</v>
      </c>
      <c r="C23" s="61" t="s">
        <v>42</v>
      </c>
      <c r="D23" s="54">
        <v>2</v>
      </c>
      <c r="E23" s="54"/>
      <c r="F23" s="63"/>
      <c r="G23" s="64"/>
      <c r="I23" s="112">
        <v>22</v>
      </c>
      <c r="L23" s="13"/>
      <c r="M23" s="13"/>
      <c r="N23" s="13"/>
      <c r="O23" s="13"/>
    </row>
    <row r="24" spans="1:15" x14ac:dyDescent="0.25">
      <c r="A24" s="244"/>
      <c r="B24" s="56" t="s">
        <v>23</v>
      </c>
      <c r="C24" s="61" t="s">
        <v>42</v>
      </c>
      <c r="D24" s="54">
        <v>2</v>
      </c>
      <c r="E24" s="54"/>
      <c r="F24" s="63"/>
      <c r="G24" s="64"/>
      <c r="I24" s="112">
        <v>23</v>
      </c>
      <c r="L24" s="13"/>
      <c r="M24" s="13"/>
      <c r="N24" s="13"/>
      <c r="O24" s="13"/>
    </row>
    <row r="25" spans="1:15" s="13" customFormat="1" x14ac:dyDescent="0.25">
      <c r="A25" s="244"/>
      <c r="B25" s="60" t="s">
        <v>30</v>
      </c>
      <c r="C25" s="61" t="s">
        <v>42</v>
      </c>
      <c r="D25" s="54">
        <v>2</v>
      </c>
      <c r="E25" s="54"/>
      <c r="F25" s="63"/>
      <c r="G25" s="64"/>
      <c r="I25" s="112">
        <v>24</v>
      </c>
    </row>
    <row r="26" spans="1:15" s="13" customFormat="1" x14ac:dyDescent="0.25">
      <c r="A26" s="244"/>
      <c r="B26" s="60" t="s">
        <v>134</v>
      </c>
      <c r="C26" s="61" t="s">
        <v>42</v>
      </c>
      <c r="D26" s="54">
        <v>2</v>
      </c>
      <c r="E26" s="54"/>
      <c r="F26" s="63"/>
      <c r="G26" s="64"/>
      <c r="I26" s="112">
        <v>25</v>
      </c>
    </row>
    <row r="27" spans="1:15" s="13" customFormat="1" x14ac:dyDescent="0.25">
      <c r="A27" s="244"/>
      <c r="B27" s="60" t="s">
        <v>87</v>
      </c>
      <c r="C27" s="61" t="s">
        <v>42</v>
      </c>
      <c r="D27" s="54">
        <v>2</v>
      </c>
      <c r="E27" s="58"/>
      <c r="F27" s="63"/>
      <c r="G27" s="64"/>
      <c r="I27" s="112">
        <v>26</v>
      </c>
    </row>
    <row r="28" spans="1:15" s="13" customFormat="1" x14ac:dyDescent="0.25">
      <c r="A28" s="244"/>
      <c r="B28" s="60" t="s">
        <v>134</v>
      </c>
      <c r="C28" s="61" t="s">
        <v>42</v>
      </c>
      <c r="D28" s="54">
        <v>2</v>
      </c>
      <c r="E28" s="136"/>
      <c r="F28" s="63"/>
      <c r="G28" s="64"/>
      <c r="I28" s="112">
        <v>27</v>
      </c>
    </row>
    <row r="29" spans="1:15" ht="15.75" thickBot="1" x14ac:dyDescent="0.3">
      <c r="A29" s="245"/>
      <c r="B29" s="65" t="s">
        <v>43</v>
      </c>
      <c r="C29" s="61" t="s">
        <v>42</v>
      </c>
      <c r="D29" s="66">
        <v>2</v>
      </c>
      <c r="E29" s="66"/>
      <c r="F29" s="67"/>
      <c r="G29" s="68"/>
      <c r="I29" s="112">
        <v>28</v>
      </c>
      <c r="L29" s="13"/>
      <c r="M29" s="13"/>
      <c r="N29" s="13"/>
      <c r="O29" s="13"/>
    </row>
    <row r="30" spans="1:15" x14ac:dyDescent="0.25">
      <c r="A30" s="246" t="s">
        <v>20</v>
      </c>
      <c r="B30" s="69" t="s">
        <v>21</v>
      </c>
      <c r="C30" s="129" t="s">
        <v>42</v>
      </c>
      <c r="D30" s="71">
        <v>2</v>
      </c>
      <c r="E30" s="71"/>
      <c r="F30" s="70"/>
      <c r="G30" s="72"/>
      <c r="I30" s="112">
        <v>29</v>
      </c>
    </row>
    <row r="31" spans="1:15" x14ac:dyDescent="0.25">
      <c r="A31" s="247"/>
      <c r="B31" s="73" t="s">
        <v>36</v>
      </c>
      <c r="C31" s="74" t="s">
        <v>42</v>
      </c>
      <c r="D31" s="75">
        <v>2</v>
      </c>
      <c r="E31" s="75"/>
      <c r="F31" s="70"/>
      <c r="G31" s="76"/>
      <c r="I31" s="112">
        <v>30</v>
      </c>
    </row>
    <row r="32" spans="1:15" s="13" customFormat="1" x14ac:dyDescent="0.25">
      <c r="A32" s="247"/>
      <c r="B32" s="73" t="s">
        <v>44</v>
      </c>
      <c r="C32" s="74" t="s">
        <v>42</v>
      </c>
      <c r="D32" s="75">
        <v>2</v>
      </c>
      <c r="E32" s="75"/>
      <c r="F32" s="74"/>
      <c r="G32" s="76"/>
      <c r="I32" s="112">
        <v>31</v>
      </c>
    </row>
    <row r="33" spans="1:11" s="13" customFormat="1" x14ac:dyDescent="0.25">
      <c r="A33" s="247"/>
      <c r="B33" s="162" t="s">
        <v>32</v>
      </c>
      <c r="C33" s="163" t="s">
        <v>42</v>
      </c>
      <c r="D33" s="75">
        <v>2</v>
      </c>
      <c r="E33" s="120"/>
      <c r="F33" s="119"/>
      <c r="G33" s="121"/>
      <c r="I33" s="112">
        <v>32</v>
      </c>
    </row>
    <row r="34" spans="1:11" ht="15.75" thickBot="1" x14ac:dyDescent="0.3">
      <c r="A34" s="248"/>
      <c r="B34" s="77" t="s">
        <v>22</v>
      </c>
      <c r="C34" s="78" t="s">
        <v>42</v>
      </c>
      <c r="D34" s="120">
        <v>2</v>
      </c>
      <c r="E34" s="79"/>
      <c r="F34" s="78"/>
      <c r="G34" s="80"/>
      <c r="I34" s="112">
        <v>33</v>
      </c>
    </row>
    <row r="35" spans="1:11" x14ac:dyDescent="0.25">
      <c r="A35" s="231" t="s">
        <v>82</v>
      </c>
      <c r="B35" s="81" t="s">
        <v>13</v>
      </c>
      <c r="C35" s="82" t="s">
        <v>42</v>
      </c>
      <c r="D35" s="333">
        <v>2</v>
      </c>
      <c r="E35" s="83"/>
      <c r="F35" s="82"/>
      <c r="G35" s="84"/>
      <c r="I35" s="112">
        <v>34</v>
      </c>
    </row>
    <row r="36" spans="1:11" x14ac:dyDescent="0.25">
      <c r="A36" s="232"/>
      <c r="B36" s="85" t="s">
        <v>14</v>
      </c>
      <c r="C36" s="86" t="s">
        <v>42</v>
      </c>
      <c r="D36" s="83">
        <v>2</v>
      </c>
      <c r="E36" s="87"/>
      <c r="F36" s="86"/>
      <c r="G36" s="88"/>
      <c r="I36" s="112">
        <v>35</v>
      </c>
    </row>
    <row r="37" spans="1:11" x14ac:dyDescent="0.25">
      <c r="A37" s="232"/>
      <c r="B37" s="85" t="s">
        <v>41</v>
      </c>
      <c r="C37" s="86" t="s">
        <v>42</v>
      </c>
      <c r="D37" s="83">
        <v>2</v>
      </c>
      <c r="E37" s="87"/>
      <c r="F37" s="86"/>
      <c r="G37" s="88"/>
      <c r="I37" s="112">
        <v>36</v>
      </c>
    </row>
    <row r="38" spans="1:11" s="13" customFormat="1" x14ac:dyDescent="0.25">
      <c r="A38" s="232"/>
      <c r="B38" s="107" t="s">
        <v>135</v>
      </c>
      <c r="C38" s="86" t="s">
        <v>42</v>
      </c>
      <c r="D38" s="83">
        <v>2</v>
      </c>
      <c r="E38" s="109"/>
      <c r="F38" s="108"/>
      <c r="G38" s="110"/>
      <c r="I38" s="112">
        <v>37</v>
      </c>
    </row>
    <row r="39" spans="1:11" s="13" customFormat="1" x14ac:dyDescent="0.25">
      <c r="A39" s="232"/>
      <c r="B39" s="107" t="s">
        <v>92</v>
      </c>
      <c r="C39" s="86" t="s">
        <v>42</v>
      </c>
      <c r="D39" s="83">
        <v>2</v>
      </c>
      <c r="E39" s="109"/>
      <c r="F39" s="108"/>
      <c r="G39" s="110"/>
      <c r="I39" s="112">
        <v>38</v>
      </c>
    </row>
    <row r="40" spans="1:11" s="13" customFormat="1" x14ac:dyDescent="0.25">
      <c r="A40" s="232"/>
      <c r="B40" s="107" t="s">
        <v>76</v>
      </c>
      <c r="C40" s="86" t="s">
        <v>42</v>
      </c>
      <c r="D40" s="83">
        <v>2</v>
      </c>
      <c r="E40" s="109"/>
      <c r="F40" s="108"/>
      <c r="G40" s="110"/>
      <c r="I40" s="112">
        <v>39</v>
      </c>
    </row>
    <row r="41" spans="1:11" s="13" customFormat="1" x14ac:dyDescent="0.25">
      <c r="A41" s="232"/>
      <c r="B41" s="158" t="s">
        <v>27</v>
      </c>
      <c r="C41" s="159" t="s">
        <v>42</v>
      </c>
      <c r="D41" s="83">
        <v>2</v>
      </c>
      <c r="E41" s="109"/>
      <c r="F41" s="108"/>
      <c r="G41" s="110"/>
      <c r="I41" s="112">
        <v>40</v>
      </c>
    </row>
    <row r="42" spans="1:11" s="13" customFormat="1" x14ac:dyDescent="0.25">
      <c r="A42" s="232"/>
      <c r="B42" s="158" t="s">
        <v>37</v>
      </c>
      <c r="C42" s="159" t="s">
        <v>42</v>
      </c>
      <c r="D42" s="83">
        <v>2</v>
      </c>
      <c r="E42" s="109"/>
      <c r="F42" s="108"/>
      <c r="G42" s="110"/>
      <c r="I42" s="112">
        <v>41</v>
      </c>
    </row>
    <row r="43" spans="1:11" s="13" customFormat="1" x14ac:dyDescent="0.25">
      <c r="A43" s="232"/>
      <c r="B43" s="107" t="s">
        <v>134</v>
      </c>
      <c r="C43" s="86" t="s">
        <v>42</v>
      </c>
      <c r="D43" s="83">
        <v>2</v>
      </c>
      <c r="E43" s="109"/>
      <c r="F43" s="108"/>
      <c r="G43" s="110"/>
      <c r="I43" s="112">
        <v>42</v>
      </c>
    </row>
    <row r="44" spans="1:11" ht="15.75" thickBot="1" x14ac:dyDescent="0.3">
      <c r="A44" s="233"/>
      <c r="B44" s="89" t="s">
        <v>66</v>
      </c>
      <c r="C44" s="90" t="s">
        <v>42</v>
      </c>
      <c r="D44" s="91">
        <v>2</v>
      </c>
      <c r="E44" s="91"/>
      <c r="F44" s="90"/>
      <c r="G44" s="92"/>
      <c r="I44" s="112">
        <v>43</v>
      </c>
    </row>
    <row r="45" spans="1:11" ht="15" customHeight="1" x14ac:dyDescent="0.25">
      <c r="A45" s="234" t="s">
        <v>28</v>
      </c>
      <c r="B45" s="93" t="s">
        <v>45</v>
      </c>
      <c r="C45" s="94" t="s">
        <v>42</v>
      </c>
      <c r="D45" s="113">
        <v>2</v>
      </c>
      <c r="E45" s="93"/>
      <c r="F45" s="93"/>
      <c r="G45" s="93"/>
      <c r="I45" s="112">
        <v>44</v>
      </c>
      <c r="K45" s="16"/>
    </row>
    <row r="46" spans="1:11" x14ac:dyDescent="0.25">
      <c r="A46" s="235"/>
      <c r="B46" s="95" t="s">
        <v>46</v>
      </c>
      <c r="C46" s="96" t="s">
        <v>42</v>
      </c>
      <c r="D46" s="113">
        <v>2</v>
      </c>
      <c r="E46" s="95"/>
      <c r="F46" s="95"/>
      <c r="G46" s="95"/>
      <c r="I46" s="112">
        <v>45</v>
      </c>
    </row>
    <row r="47" spans="1:11" s="13" customFormat="1" x14ac:dyDescent="0.25">
      <c r="A47" s="235"/>
      <c r="B47" s="95" t="s">
        <v>136</v>
      </c>
      <c r="C47" s="96" t="s">
        <v>42</v>
      </c>
      <c r="D47" s="113">
        <v>2</v>
      </c>
      <c r="E47" s="95"/>
      <c r="F47" s="95"/>
      <c r="G47" s="95"/>
      <c r="I47" s="112">
        <v>46</v>
      </c>
    </row>
    <row r="48" spans="1:11" x14ac:dyDescent="0.25">
      <c r="A48" s="235"/>
      <c r="B48" s="95" t="s">
        <v>135</v>
      </c>
      <c r="C48" s="96" t="s">
        <v>42</v>
      </c>
      <c r="D48" s="113">
        <v>2</v>
      </c>
      <c r="E48" s="95"/>
      <c r="F48" s="95"/>
      <c r="G48" s="95"/>
      <c r="I48" s="112">
        <v>47</v>
      </c>
    </row>
    <row r="49" spans="1:9" x14ac:dyDescent="0.25">
      <c r="A49" s="235"/>
      <c r="B49" s="95" t="s">
        <v>68</v>
      </c>
      <c r="C49" s="96" t="s">
        <v>42</v>
      </c>
      <c r="D49" s="113">
        <v>2</v>
      </c>
      <c r="E49" s="95"/>
      <c r="F49" s="95"/>
      <c r="G49" s="95"/>
      <c r="I49" s="112">
        <v>48</v>
      </c>
    </row>
    <row r="50" spans="1:9" x14ac:dyDescent="0.25">
      <c r="A50" s="235"/>
      <c r="B50" s="130" t="s">
        <v>135</v>
      </c>
      <c r="C50" s="131" t="s">
        <v>42</v>
      </c>
      <c r="D50" s="113">
        <v>2</v>
      </c>
      <c r="E50" s="93"/>
      <c r="F50" s="93"/>
      <c r="G50" s="93"/>
      <c r="I50" s="112">
        <v>49</v>
      </c>
    </row>
    <row r="51" spans="1:9" x14ac:dyDescent="0.25">
      <c r="A51" s="235"/>
      <c r="B51" s="95" t="s">
        <v>135</v>
      </c>
      <c r="C51" s="96" t="s">
        <v>42</v>
      </c>
      <c r="D51" s="113">
        <v>2</v>
      </c>
      <c r="E51" s="95"/>
      <c r="F51" s="95"/>
      <c r="G51" s="95"/>
      <c r="I51" s="112">
        <v>50</v>
      </c>
    </row>
    <row r="52" spans="1:9" s="13" customFormat="1" x14ac:dyDescent="0.25">
      <c r="A52" s="235"/>
      <c r="B52" s="160" t="s">
        <v>31</v>
      </c>
      <c r="C52" s="161" t="s">
        <v>42</v>
      </c>
      <c r="D52" s="113">
        <v>2</v>
      </c>
      <c r="E52" s="130"/>
      <c r="F52" s="130"/>
      <c r="G52" s="130"/>
      <c r="I52" s="112">
        <v>51</v>
      </c>
    </row>
    <row r="53" spans="1:9" ht="15.75" thickBot="1" x14ac:dyDescent="0.3">
      <c r="A53" s="235"/>
      <c r="B53" s="115" t="s">
        <v>84</v>
      </c>
      <c r="C53" s="116" t="s">
        <v>85</v>
      </c>
      <c r="D53" s="331">
        <v>2</v>
      </c>
      <c r="E53" s="115"/>
      <c r="F53" s="115"/>
      <c r="G53" s="115"/>
      <c r="I53" s="112">
        <v>52</v>
      </c>
    </row>
    <row r="54" spans="1:9" x14ac:dyDescent="0.25">
      <c r="D54" s="332"/>
    </row>
    <row r="55" spans="1:9" x14ac:dyDescent="0.25">
      <c r="B55" s="13"/>
    </row>
    <row r="101" spans="1:6" x14ac:dyDescent="0.25">
      <c r="A101" s="190"/>
      <c r="B101" s="190" t="s">
        <v>110</v>
      </c>
      <c r="C101" s="190"/>
      <c r="D101" s="190"/>
      <c r="E101" s="190"/>
      <c r="F101" s="190"/>
    </row>
  </sheetData>
  <mergeCells count="7">
    <mergeCell ref="A35:A44"/>
    <mergeCell ref="A45:A53"/>
    <mergeCell ref="A2:A3"/>
    <mergeCell ref="A6:A12"/>
    <mergeCell ref="A4:A5"/>
    <mergeCell ref="A13:A29"/>
    <mergeCell ref="A30:A34"/>
  </mergeCells>
  <pageMargins left="0.25" right="0.25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132"/>
  <sheetViews>
    <sheetView showGridLines="0" tabSelected="1" zoomScale="85" zoomScaleNormal="85" workbookViewId="0">
      <selection activeCell="R4" sqref="R4"/>
    </sheetView>
  </sheetViews>
  <sheetFormatPr baseColWidth="10" defaultRowHeight="15" x14ac:dyDescent="0.25"/>
  <cols>
    <col min="1" max="1" width="14.7109375" customWidth="1"/>
    <col min="3" max="3" width="10.140625" customWidth="1"/>
    <col min="4" max="4" width="7.5703125" customWidth="1"/>
    <col min="5" max="5" width="7.5703125" style="13" customWidth="1"/>
    <col min="6" max="6" width="18.42578125" customWidth="1"/>
    <col min="7" max="7" width="2.28515625" style="144" customWidth="1"/>
    <col min="8" max="8" width="14.28515625" customWidth="1"/>
    <col min="9" max="9" width="23.5703125" customWidth="1"/>
    <col min="10" max="10" width="10.140625" customWidth="1"/>
    <col min="11" max="11" width="2.42578125" customWidth="1"/>
    <col min="12" max="12" width="8.7109375" customWidth="1"/>
    <col min="13" max="13" width="8.7109375" style="13" customWidth="1"/>
    <col min="14" max="14" width="13.7109375" customWidth="1"/>
    <col min="15" max="15" width="13.5703125" customWidth="1"/>
    <col min="16" max="16" width="13.42578125" customWidth="1"/>
    <col min="17" max="17" width="13.28515625" customWidth="1"/>
    <col min="18" max="18" width="15.140625" customWidth="1"/>
    <col min="19" max="20" width="11.42578125" customWidth="1"/>
    <col min="22" max="22" width="28.28515625" customWidth="1"/>
  </cols>
  <sheetData>
    <row r="1" spans="1:24" ht="15" customHeight="1" x14ac:dyDescent="0.25">
      <c r="A1" s="10" t="s">
        <v>39</v>
      </c>
      <c r="B1" s="271" t="s">
        <v>38</v>
      </c>
      <c r="C1" s="271"/>
      <c r="D1" s="10" t="s">
        <v>40</v>
      </c>
      <c r="E1" s="22" t="s">
        <v>67</v>
      </c>
      <c r="F1" s="22" t="s">
        <v>51</v>
      </c>
      <c r="H1" s="228" t="s">
        <v>114</v>
      </c>
      <c r="I1" s="229"/>
      <c r="J1" s="132">
        <f>SUM(F2:F7)</f>
        <v>0.33320000000000005</v>
      </c>
      <c r="K1" s="282"/>
      <c r="N1" s="224" t="s">
        <v>94</v>
      </c>
      <c r="O1" s="224"/>
      <c r="P1" s="189" t="s">
        <v>102</v>
      </c>
      <c r="Q1" s="256" t="s">
        <v>100</v>
      </c>
      <c r="R1" s="259" t="s">
        <v>99</v>
      </c>
      <c r="S1" s="259"/>
      <c r="T1" s="260" t="e">
        <f>(J4+J15+J26+J37+J48+J59+J70+J81+J92+J103+J114)/11</f>
        <v>#N/A</v>
      </c>
      <c r="U1" s="257" t="s">
        <v>101</v>
      </c>
      <c r="V1" s="258"/>
      <c r="X1" s="1">
        <v>0.18</v>
      </c>
    </row>
    <row r="2" spans="1:24" ht="15.75" x14ac:dyDescent="0.25">
      <c r="A2" s="253" t="s">
        <v>121</v>
      </c>
      <c r="B2" s="253" t="s">
        <v>34</v>
      </c>
      <c r="C2" s="253"/>
      <c r="D2" s="191">
        <v>80</v>
      </c>
      <c r="E2" s="14">
        <f t="shared" ref="E2" si="0">D2/1000</f>
        <v>0.08</v>
      </c>
      <c r="F2" s="15">
        <f>VLOOKUP($B2,INGREDIENTS!$B$2:$D$100,3,FALSE)*'BASES ROUGES'!E2</f>
        <v>0.1032</v>
      </c>
      <c r="H2" s="228" t="s">
        <v>113</v>
      </c>
      <c r="I2" s="229"/>
      <c r="J2" s="132">
        <f>INGREDIENTS!$N$11</f>
        <v>0.24500000000000002</v>
      </c>
      <c r="K2" s="282"/>
      <c r="L2" s="2"/>
      <c r="N2" s="262" t="e">
        <f>SUM((J6+J17+J28+J39+J50+J61+J72+J83+J94+J105+J116)/11)</f>
        <v>#N/A</v>
      </c>
      <c r="O2" s="263"/>
      <c r="P2" s="185">
        <v>11</v>
      </c>
      <c r="Q2" s="256"/>
      <c r="R2" s="259"/>
      <c r="S2" s="259"/>
      <c r="T2" s="261"/>
      <c r="U2" s="258" t="e">
        <f>SUM(J10,J21,J32,J43,J54,J65,J76,J87,J98,J109,J120)/P2</f>
        <v>#N/A</v>
      </c>
      <c r="V2" s="258"/>
      <c r="X2" t="e">
        <f>N2*X1</f>
        <v>#N/A</v>
      </c>
    </row>
    <row r="3" spans="1:24" s="13" customFormat="1" ht="13.5" customHeight="1" x14ac:dyDescent="0.25">
      <c r="A3" s="253"/>
      <c r="B3" s="253" t="s">
        <v>74</v>
      </c>
      <c r="C3" s="253"/>
      <c r="D3" s="191">
        <v>100</v>
      </c>
      <c r="E3" s="180">
        <f>D3/1000</f>
        <v>0.1</v>
      </c>
      <c r="F3" s="15">
        <f>VLOOKUP($B3,INGREDIENTS!$B$2:$D$100,3,FALSE)*'BASES ROUGES'!E3</f>
        <v>0.2</v>
      </c>
      <c r="G3" s="144"/>
      <c r="H3" s="279" t="s">
        <v>112</v>
      </c>
      <c r="I3" s="280"/>
      <c r="J3" s="132">
        <f>GESTION!$E$19</f>
        <v>0.18</v>
      </c>
      <c r="K3" s="282"/>
      <c r="L3" s="2"/>
      <c r="N3" s="194"/>
      <c r="O3" s="194"/>
      <c r="P3" s="195"/>
      <c r="Q3" s="196"/>
      <c r="R3" s="197"/>
      <c r="S3" s="197"/>
      <c r="T3" s="198"/>
      <c r="U3" s="199"/>
      <c r="V3" s="199"/>
    </row>
    <row r="4" spans="1:24" x14ac:dyDescent="0.25">
      <c r="A4" s="253"/>
      <c r="B4" s="253" t="s">
        <v>30</v>
      </c>
      <c r="C4" s="253"/>
      <c r="D4" s="191">
        <v>5</v>
      </c>
      <c r="E4" s="180">
        <f>D4/1000</f>
        <v>5.0000000000000001E-3</v>
      </c>
      <c r="F4" s="15">
        <f>VLOOKUP($B4,INGREDIENTS!$B$2:$D$100,3,FALSE)*'BASES ROUGES'!E4</f>
        <v>0.01</v>
      </c>
      <c r="H4" s="254" t="s">
        <v>86</v>
      </c>
      <c r="I4" s="255"/>
      <c r="J4" s="219">
        <f>SUM(J1+J2+J3)</f>
        <v>0.75819999999999999</v>
      </c>
      <c r="K4" s="282"/>
    </row>
    <row r="5" spans="1:24" x14ac:dyDescent="0.25">
      <c r="A5" s="253"/>
      <c r="B5" s="253" t="s">
        <v>84</v>
      </c>
      <c r="C5" s="253"/>
      <c r="D5" s="191">
        <v>10</v>
      </c>
      <c r="E5" s="103">
        <f>D5/1000</f>
        <v>0.01</v>
      </c>
      <c r="F5" s="15">
        <f>VLOOKUP($B5,INGREDIENTS!$B$2:$D$100,3,FALSE)*'BASES ROUGES'!E5</f>
        <v>0.02</v>
      </c>
      <c r="H5" s="265" t="s">
        <v>52</v>
      </c>
      <c r="I5" s="266"/>
      <c r="J5" s="206">
        <v>6</v>
      </c>
      <c r="K5" s="282"/>
      <c r="T5" s="264" t="s">
        <v>133</v>
      </c>
      <c r="U5" s="264"/>
      <c r="V5" s="264"/>
    </row>
    <row r="6" spans="1:24" ht="15" customHeight="1" x14ac:dyDescent="0.25">
      <c r="A6" s="17"/>
      <c r="H6" s="267" t="s">
        <v>111</v>
      </c>
      <c r="I6" s="267"/>
      <c r="J6" s="207">
        <f>SUM((J4*J5)+J4)</f>
        <v>5.3073999999999995</v>
      </c>
      <c r="K6" s="282"/>
      <c r="N6" s="182" t="s">
        <v>95</v>
      </c>
      <c r="O6" s="182" t="s">
        <v>96</v>
      </c>
      <c r="P6" s="183" t="s">
        <v>97</v>
      </c>
      <c r="Q6" s="184" t="s">
        <v>98</v>
      </c>
      <c r="R6" s="182" t="s">
        <v>61</v>
      </c>
      <c r="T6" s="264"/>
      <c r="U6" s="264"/>
      <c r="V6" s="264"/>
    </row>
    <row r="7" spans="1:24" s="13" customFormat="1" ht="15" customHeight="1" x14ac:dyDescent="0.25">
      <c r="A7" s="17"/>
      <c r="B7" s="5"/>
      <c r="C7" s="5"/>
      <c r="D7" s="21"/>
      <c r="E7" s="21"/>
      <c r="F7" s="21"/>
      <c r="G7" s="144"/>
      <c r="H7" s="283" t="s">
        <v>53</v>
      </c>
      <c r="I7" s="281"/>
      <c r="J7" s="211">
        <f>SUM((J6-(J1+J2)))</f>
        <v>4.7291999999999996</v>
      </c>
      <c r="K7" s="282"/>
      <c r="N7" s="186" t="s">
        <v>121</v>
      </c>
      <c r="O7" s="187">
        <f>J5</f>
        <v>6</v>
      </c>
      <c r="P7" s="3">
        <f>J7</f>
        <v>4.7291999999999996</v>
      </c>
      <c r="Q7" s="188">
        <f>J6</f>
        <v>5.3073999999999995</v>
      </c>
      <c r="R7" s="3">
        <f>J4</f>
        <v>0.75819999999999999</v>
      </c>
      <c r="T7" s="264"/>
      <c r="U7" s="264"/>
      <c r="V7" s="264"/>
    </row>
    <row r="8" spans="1:24" s="13" customFormat="1" ht="15" customHeight="1" x14ac:dyDescent="0.25">
      <c r="A8" s="17"/>
      <c r="B8" s="5"/>
      <c r="C8" s="5"/>
      <c r="D8" s="21"/>
      <c r="E8" s="21"/>
      <c r="G8" s="144"/>
      <c r="H8" s="249" t="s">
        <v>70</v>
      </c>
      <c r="I8" s="137" t="s">
        <v>69</v>
      </c>
      <c r="J8" s="220">
        <f>((J1+J2)*GESTION!$C$13)+(J3*GESTION!$C$15)</f>
        <v>6.7801E-2</v>
      </c>
      <c r="K8" s="282"/>
      <c r="N8" s="186" t="s">
        <v>132</v>
      </c>
      <c r="O8" s="187">
        <f>J16</f>
        <v>6.05</v>
      </c>
      <c r="P8" s="3">
        <f>J18</f>
        <v>5.795609999999999</v>
      </c>
      <c r="Q8" s="188">
        <f>J17</f>
        <v>6.5438099999999988</v>
      </c>
      <c r="R8" s="3">
        <f>J15</f>
        <v>0.92819999999999991</v>
      </c>
      <c r="T8" s="264"/>
      <c r="U8" s="264"/>
      <c r="V8" s="264"/>
    </row>
    <row r="9" spans="1:24" s="13" customFormat="1" ht="15" customHeight="1" x14ac:dyDescent="0.25">
      <c r="A9" s="17"/>
      <c r="B9" s="5"/>
      <c r="C9" s="5"/>
      <c r="D9" s="220"/>
      <c r="E9" s="21"/>
      <c r="F9" s="21"/>
      <c r="G9" s="144"/>
      <c r="H9" s="249"/>
      <c r="I9" s="6" t="s">
        <v>71</v>
      </c>
      <c r="J9" s="133">
        <f>J6*GESTION!$C$14</f>
        <v>0.37151800000000001</v>
      </c>
      <c r="K9" s="282"/>
      <c r="N9" s="186" t="s">
        <v>123</v>
      </c>
      <c r="O9" s="187">
        <f>J27</f>
        <v>5.2</v>
      </c>
      <c r="P9" s="3" t="e">
        <f>J29</f>
        <v>#N/A</v>
      </c>
      <c r="Q9" s="188" t="e">
        <f>J28</f>
        <v>#N/A</v>
      </c>
      <c r="R9" s="3" t="e">
        <f>J26</f>
        <v>#N/A</v>
      </c>
      <c r="T9" s="264"/>
      <c r="U9" s="264"/>
      <c r="V9" s="264"/>
    </row>
    <row r="10" spans="1:24" s="13" customFormat="1" ht="18.75" x14ac:dyDescent="0.25">
      <c r="A10" s="17"/>
      <c r="B10" s="5"/>
      <c r="C10" s="5"/>
      <c r="D10" s="220"/>
      <c r="E10" s="21"/>
      <c r="F10" s="21"/>
      <c r="G10" s="148"/>
      <c r="H10" s="249"/>
      <c r="I10" s="123" t="s">
        <v>72</v>
      </c>
      <c r="J10" s="134">
        <f>J9-J8</f>
        <v>0.30371700000000001</v>
      </c>
      <c r="K10" s="282"/>
      <c r="N10" s="186" t="s">
        <v>124</v>
      </c>
      <c r="O10" s="187">
        <f>J38</f>
        <v>6.4</v>
      </c>
      <c r="P10" s="3" t="e">
        <f>J40</f>
        <v>#N/A</v>
      </c>
      <c r="Q10" s="188" t="e">
        <f>J39</f>
        <v>#N/A</v>
      </c>
      <c r="R10" s="3" t="e">
        <f>J37</f>
        <v>#N/A</v>
      </c>
      <c r="T10" s="202"/>
      <c r="U10" s="203"/>
      <c r="V10" s="204"/>
    </row>
    <row r="11" spans="1:24" s="13" customFormat="1" ht="15.75" customHeight="1" thickBot="1" x14ac:dyDescent="0.3">
      <c r="A11" s="19"/>
      <c r="B11" s="20"/>
      <c r="C11" s="20"/>
      <c r="D11" s="18"/>
      <c r="E11" s="18"/>
      <c r="F11" s="18"/>
      <c r="G11" s="147"/>
      <c r="H11" s="151"/>
      <c r="I11" s="150"/>
      <c r="J11" s="171"/>
      <c r="K11" s="282"/>
      <c r="N11" s="186" t="s">
        <v>125</v>
      </c>
      <c r="O11" s="187">
        <f>J49</f>
        <v>3.58</v>
      </c>
      <c r="P11" s="3" t="e">
        <f>J51</f>
        <v>#N/A</v>
      </c>
      <c r="Q11" s="188" t="e">
        <f>J50</f>
        <v>#N/A</v>
      </c>
      <c r="R11" s="3" t="e">
        <f>J48</f>
        <v>#N/A</v>
      </c>
      <c r="T11" s="264" t="s">
        <v>116</v>
      </c>
      <c r="U11" s="264"/>
      <c r="V11" s="264"/>
    </row>
    <row r="12" spans="1:24" x14ac:dyDescent="0.25">
      <c r="A12" s="11" t="s">
        <v>39</v>
      </c>
      <c r="B12" s="270" t="s">
        <v>38</v>
      </c>
      <c r="C12" s="270"/>
      <c r="D12" s="11" t="s">
        <v>40</v>
      </c>
      <c r="E12" s="102" t="s">
        <v>67</v>
      </c>
      <c r="F12" s="11" t="s">
        <v>51</v>
      </c>
      <c r="G12" s="152"/>
      <c r="H12" s="228" t="s">
        <v>114</v>
      </c>
      <c r="I12" s="229"/>
      <c r="J12" s="172">
        <f>SUM(F13:F20)</f>
        <v>0.50319999999999998</v>
      </c>
      <c r="K12" s="282"/>
      <c r="N12" s="186" t="s">
        <v>126</v>
      </c>
      <c r="O12" s="187">
        <f>J60</f>
        <v>4.68</v>
      </c>
      <c r="P12" s="3" t="e">
        <f>J62</f>
        <v>#N/A</v>
      </c>
      <c r="Q12" s="188" t="e">
        <f>J61</f>
        <v>#N/A</v>
      </c>
      <c r="R12" s="3" t="e">
        <f>J59</f>
        <v>#N/A</v>
      </c>
      <c r="T12" s="264"/>
      <c r="U12" s="264"/>
      <c r="V12" s="264"/>
    </row>
    <row r="13" spans="1:24" x14ac:dyDescent="0.25">
      <c r="A13" s="253" t="s">
        <v>122</v>
      </c>
      <c r="B13" s="253" t="s">
        <v>34</v>
      </c>
      <c r="C13" s="253"/>
      <c r="D13" s="191">
        <v>80</v>
      </c>
      <c r="E13" s="180">
        <f t="shared" ref="E13" si="1">D13/1000</f>
        <v>0.08</v>
      </c>
      <c r="F13" s="15">
        <f>VLOOKUP($B13,INGREDIENTS!$B$2:$D$100,3,FALSE)*'BASES ROUGES'!E13</f>
        <v>0.1032</v>
      </c>
      <c r="H13" s="228" t="s">
        <v>113</v>
      </c>
      <c r="I13" s="229"/>
      <c r="J13" s="132">
        <f>INGREDIENTS!$N$11</f>
        <v>0.24500000000000002</v>
      </c>
      <c r="K13" s="282"/>
      <c r="N13" s="186" t="s">
        <v>127</v>
      </c>
      <c r="O13" s="187">
        <f>J71</f>
        <v>8</v>
      </c>
      <c r="P13" s="3" t="e">
        <f>J73</f>
        <v>#N/A</v>
      </c>
      <c r="Q13" s="188" t="e">
        <f>J72</f>
        <v>#N/A</v>
      </c>
      <c r="R13" s="3" t="e">
        <f>J70</f>
        <v>#N/A</v>
      </c>
      <c r="T13" s="264"/>
      <c r="U13" s="264"/>
      <c r="V13" s="264"/>
    </row>
    <row r="14" spans="1:24" s="13" customFormat="1" x14ac:dyDescent="0.25">
      <c r="A14" s="253"/>
      <c r="B14" s="253" t="s">
        <v>74</v>
      </c>
      <c r="C14" s="253"/>
      <c r="D14" s="191">
        <v>100</v>
      </c>
      <c r="E14" s="180">
        <f>D14/1000</f>
        <v>0.1</v>
      </c>
      <c r="F14" s="15">
        <f>VLOOKUP($B14,INGREDIENTS!$B$2:$D$100,3,FALSE)*'BASES ROUGES'!E14</f>
        <v>0.2</v>
      </c>
      <c r="G14" s="144"/>
      <c r="H14" s="279" t="s">
        <v>112</v>
      </c>
      <c r="I14" s="280"/>
      <c r="J14" s="132">
        <f>GESTION!$E$19</f>
        <v>0.18</v>
      </c>
      <c r="K14" s="282"/>
      <c r="N14" s="186" t="s">
        <v>128</v>
      </c>
      <c r="O14" s="187">
        <f>J82</f>
        <v>4.1500000000000004</v>
      </c>
      <c r="P14" s="3" t="e">
        <f>J84</f>
        <v>#N/A</v>
      </c>
      <c r="Q14" s="188" t="e">
        <f>J83</f>
        <v>#N/A</v>
      </c>
      <c r="R14" s="3" t="e">
        <f>J81</f>
        <v>#N/A</v>
      </c>
      <c r="T14" s="264"/>
      <c r="U14" s="264"/>
      <c r="V14" s="264"/>
    </row>
    <row r="15" spans="1:24" x14ac:dyDescent="0.25">
      <c r="A15" s="253"/>
      <c r="B15" s="253" t="s">
        <v>17</v>
      </c>
      <c r="C15" s="253"/>
      <c r="D15" s="191">
        <v>50</v>
      </c>
      <c r="E15" s="180">
        <f t="shared" ref="E15:E16" si="2">D15/1000</f>
        <v>0.05</v>
      </c>
      <c r="F15" s="15">
        <f>VLOOKUP($B15,INGREDIENTS!$B$2:$D$100,3,FALSE)*'BASES ROUGES'!E15</f>
        <v>0.1</v>
      </c>
      <c r="H15" s="254" t="s">
        <v>86</v>
      </c>
      <c r="I15" s="255"/>
      <c r="J15" s="219">
        <f>SUM(J12+J13+J14)</f>
        <v>0.92819999999999991</v>
      </c>
      <c r="K15" s="282"/>
      <c r="N15" s="186" t="s">
        <v>129</v>
      </c>
      <c r="O15" s="187">
        <f>J93</f>
        <v>4</v>
      </c>
      <c r="P15" s="3" t="e">
        <f>J95</f>
        <v>#N/A</v>
      </c>
      <c r="Q15" s="188" t="e">
        <f>J94</f>
        <v>#N/A</v>
      </c>
      <c r="R15" s="3" t="e">
        <f>J92</f>
        <v>#N/A</v>
      </c>
      <c r="T15" s="264"/>
      <c r="U15" s="264"/>
      <c r="V15" s="264"/>
    </row>
    <row r="16" spans="1:24" x14ac:dyDescent="0.25">
      <c r="A16" s="253"/>
      <c r="B16" s="253" t="s">
        <v>76</v>
      </c>
      <c r="C16" s="253"/>
      <c r="D16" s="191">
        <v>50</v>
      </c>
      <c r="E16" s="14">
        <f t="shared" si="2"/>
        <v>0.05</v>
      </c>
      <c r="F16" s="15">
        <f>VLOOKUP($B16,INGREDIENTS!$B$2:$D$100,3,FALSE)*'BASES ROUGES'!E16</f>
        <v>0.1</v>
      </c>
      <c r="H16" s="265" t="s">
        <v>52</v>
      </c>
      <c r="I16" s="266"/>
      <c r="J16" s="206">
        <v>6.05</v>
      </c>
      <c r="K16" s="282"/>
      <c r="N16" s="186" t="s">
        <v>130</v>
      </c>
      <c r="O16" s="187">
        <f>J104</f>
        <v>2.2799999999999998</v>
      </c>
      <c r="P16" s="3" t="e">
        <f>J106</f>
        <v>#N/A</v>
      </c>
      <c r="Q16" s="188" t="e">
        <f>J105</f>
        <v>#N/A</v>
      </c>
      <c r="R16" s="3" t="e">
        <f>J103</f>
        <v>#N/A</v>
      </c>
    </row>
    <row r="17" spans="1:18" x14ac:dyDescent="0.25">
      <c r="A17" s="17"/>
      <c r="H17" s="267" t="s">
        <v>111</v>
      </c>
      <c r="I17" s="267"/>
      <c r="J17" s="207">
        <f>SUM((J15*J16)+J15)</f>
        <v>6.5438099999999988</v>
      </c>
      <c r="K17" s="282"/>
      <c r="N17" s="186" t="s">
        <v>131</v>
      </c>
      <c r="O17" s="187">
        <f>J115</f>
        <v>4.8499999999999996</v>
      </c>
      <c r="P17" s="3" t="e">
        <f>J117</f>
        <v>#N/A</v>
      </c>
      <c r="Q17" s="188" t="e">
        <f>J116</f>
        <v>#N/A</v>
      </c>
      <c r="R17" s="3" t="e">
        <f>J114</f>
        <v>#N/A</v>
      </c>
    </row>
    <row r="18" spans="1:18" s="13" customFormat="1" x14ac:dyDescent="0.25">
      <c r="A18" s="17"/>
      <c r="B18" s="5"/>
      <c r="C18" s="5"/>
      <c r="D18" s="21"/>
      <c r="E18" s="21"/>
      <c r="F18" s="21"/>
      <c r="G18" s="144"/>
      <c r="H18" s="251" t="s">
        <v>53</v>
      </c>
      <c r="I18" s="252"/>
      <c r="J18" s="210">
        <f>SUM((J17-(J12+J13)))</f>
        <v>5.795609999999999</v>
      </c>
      <c r="K18" s="282"/>
    </row>
    <row r="19" spans="1:18" s="13" customFormat="1" ht="18.75" customHeight="1" x14ac:dyDescent="0.25">
      <c r="A19" s="17"/>
      <c r="B19" s="5"/>
      <c r="C19" s="5"/>
      <c r="D19" s="21"/>
      <c r="E19" s="21"/>
      <c r="F19" s="21"/>
      <c r="G19" s="144"/>
      <c r="H19" s="249" t="s">
        <v>70</v>
      </c>
      <c r="I19" s="122" t="s">
        <v>69</v>
      </c>
      <c r="J19" s="220">
        <f>((J12+J13)*GESTION!$C$13)+(J14*GESTION!$C$15)</f>
        <v>7.7150999999999997E-2</v>
      </c>
      <c r="K19" s="282"/>
    </row>
    <row r="20" spans="1:18" s="13" customFormat="1" ht="18.75" customHeight="1" x14ac:dyDescent="0.25">
      <c r="A20" s="17"/>
      <c r="B20" s="5"/>
      <c r="C20" s="5"/>
      <c r="D20" s="21"/>
      <c r="E20" s="21"/>
      <c r="F20" s="21"/>
      <c r="G20" s="144"/>
      <c r="H20" s="249"/>
      <c r="I20" s="100" t="s">
        <v>71</v>
      </c>
      <c r="J20" s="133">
        <f>J17*GESTION!$C$14</f>
        <v>0.45806669999999994</v>
      </c>
      <c r="K20" s="282"/>
    </row>
    <row r="21" spans="1:18" s="13" customFormat="1" ht="18.75" customHeight="1" x14ac:dyDescent="0.25">
      <c r="A21" s="17"/>
      <c r="B21" s="5"/>
      <c r="C21" s="5"/>
      <c r="D21" s="21"/>
      <c r="E21" s="21"/>
      <c r="F21" s="21"/>
      <c r="G21" s="144"/>
      <c r="H21" s="249"/>
      <c r="I21" s="123" t="s">
        <v>72</v>
      </c>
      <c r="J21" s="134">
        <f>J20-J19</f>
        <v>0.38091569999999997</v>
      </c>
      <c r="K21" s="282"/>
    </row>
    <row r="22" spans="1:18" ht="15.75" customHeight="1" thickBot="1" x14ac:dyDescent="0.3">
      <c r="A22" s="19"/>
      <c r="B22" s="20"/>
      <c r="C22" s="20"/>
      <c r="D22" s="18"/>
      <c r="E22" s="18"/>
      <c r="F22" s="18"/>
      <c r="G22" s="145"/>
      <c r="H22" s="18"/>
      <c r="I22" s="153"/>
      <c r="J22" s="18"/>
      <c r="K22" s="282"/>
    </row>
    <row r="23" spans="1:18" ht="15" customHeight="1" x14ac:dyDescent="0.25">
      <c r="A23" s="11" t="s">
        <v>39</v>
      </c>
      <c r="B23" s="270" t="s">
        <v>38</v>
      </c>
      <c r="C23" s="270"/>
      <c r="D23" s="11" t="s">
        <v>40</v>
      </c>
      <c r="E23" s="102" t="s">
        <v>67</v>
      </c>
      <c r="F23" s="22" t="s">
        <v>51</v>
      </c>
      <c r="G23" s="149"/>
      <c r="H23" s="228" t="s">
        <v>114</v>
      </c>
      <c r="I23" s="229"/>
      <c r="J23" s="172" t="e">
        <f>SUM(F24:F31)</f>
        <v>#N/A</v>
      </c>
      <c r="K23" s="282"/>
    </row>
    <row r="24" spans="1:18" x14ac:dyDescent="0.25">
      <c r="A24" s="253" t="s">
        <v>123</v>
      </c>
      <c r="B24" s="253" t="s">
        <v>34</v>
      </c>
      <c r="C24" s="253"/>
      <c r="D24" s="191">
        <v>80</v>
      </c>
      <c r="E24" s="180">
        <f t="shared" ref="E24" si="3">D24/1000</f>
        <v>0.08</v>
      </c>
      <c r="F24" s="15">
        <f>VLOOKUP($B24,INGREDIENTS!$B$2:$D$100,3,FALSE)*'BASES ROUGES'!E24</f>
        <v>0.1032</v>
      </c>
      <c r="H24" s="228" t="s">
        <v>113</v>
      </c>
      <c r="I24" s="229"/>
      <c r="J24" s="132">
        <f>INGREDIENTS!$N$11</f>
        <v>0.24500000000000002</v>
      </c>
      <c r="K24" s="282"/>
    </row>
    <row r="25" spans="1:18" s="13" customFormat="1" x14ac:dyDescent="0.25">
      <c r="A25" s="253"/>
      <c r="B25" s="253" t="s">
        <v>74</v>
      </c>
      <c r="C25" s="253"/>
      <c r="D25" s="191">
        <v>100</v>
      </c>
      <c r="E25" s="180">
        <f>D25/1000</f>
        <v>0.1</v>
      </c>
      <c r="F25" s="15">
        <f>VLOOKUP($B25,INGREDIENTS!$B$2:$D$100,3,FALSE)*'BASES ROUGES'!E25</f>
        <v>0.2</v>
      </c>
      <c r="G25" s="144"/>
      <c r="H25" s="279" t="s">
        <v>112</v>
      </c>
      <c r="I25" s="280"/>
      <c r="J25" s="132">
        <f>GESTION!$E$19</f>
        <v>0.18</v>
      </c>
      <c r="K25" s="282"/>
    </row>
    <row r="26" spans="1:18" x14ac:dyDescent="0.25">
      <c r="A26" s="253"/>
      <c r="B26" s="253"/>
      <c r="C26" s="253"/>
      <c r="D26" s="191">
        <v>20</v>
      </c>
      <c r="E26" s="180">
        <f t="shared" ref="E26" si="4">D26/1000</f>
        <v>0.02</v>
      </c>
      <c r="F26" s="15" t="e">
        <f>VLOOKUP($B26,INGREDIENTS!$B$2:$D$100,3,FALSE)*'BASES ROUGES'!E26</f>
        <v>#N/A</v>
      </c>
      <c r="H26" s="254" t="s">
        <v>86</v>
      </c>
      <c r="I26" s="255"/>
      <c r="J26" s="219" t="e">
        <f>SUM(J23+J24+J25)</f>
        <v>#N/A</v>
      </c>
      <c r="K26" s="282"/>
    </row>
    <row r="27" spans="1:18" x14ac:dyDescent="0.25">
      <c r="A27" s="253"/>
      <c r="B27" s="253"/>
      <c r="C27" s="253"/>
      <c r="D27" s="191">
        <v>20</v>
      </c>
      <c r="E27" s="180">
        <f t="shared" ref="E27" si="5">D27/1000</f>
        <v>0.02</v>
      </c>
      <c r="F27" s="15" t="e">
        <f>VLOOKUP($B27,INGREDIENTS!$B$2:$D$100,3,FALSE)*'BASES ROUGES'!E27</f>
        <v>#N/A</v>
      </c>
      <c r="H27" s="265" t="s">
        <v>52</v>
      </c>
      <c r="I27" s="266"/>
      <c r="J27" s="206">
        <v>5.2</v>
      </c>
      <c r="K27" s="282"/>
    </row>
    <row r="28" spans="1:18" x14ac:dyDescent="0.25">
      <c r="A28" s="253"/>
      <c r="B28" s="253"/>
      <c r="C28" s="253"/>
      <c r="D28" s="191">
        <v>2</v>
      </c>
      <c r="E28" s="180">
        <f t="shared" ref="E28:E29" si="6">D28/1000</f>
        <v>2E-3</v>
      </c>
      <c r="F28" s="15" t="e">
        <f>VLOOKUP($B28,INGREDIENTS!$B$2:$D$100,3,FALSE)*'BASES ROUGES'!E28</f>
        <v>#N/A</v>
      </c>
      <c r="H28" s="267" t="s">
        <v>111</v>
      </c>
      <c r="I28" s="267"/>
      <c r="J28" s="207" t="e">
        <f>SUM((J26*J27)+J26)</f>
        <v>#N/A</v>
      </c>
      <c r="K28" s="282"/>
    </row>
    <row r="29" spans="1:18" ht="17.25" customHeight="1" x14ac:dyDescent="0.25">
      <c r="A29" s="253"/>
      <c r="B29" s="253"/>
      <c r="C29" s="253"/>
      <c r="D29" s="191">
        <v>10</v>
      </c>
      <c r="E29" s="180">
        <f t="shared" si="6"/>
        <v>0.01</v>
      </c>
      <c r="F29" s="15" t="e">
        <f>VLOOKUP($B29,INGREDIENTS!$B$2:$D$100,3,FALSE)*'BASES ROUGES'!E29</f>
        <v>#N/A</v>
      </c>
      <c r="H29" s="251" t="s">
        <v>53</v>
      </c>
      <c r="I29" s="268"/>
      <c r="J29" s="210" t="e">
        <f>SUM((J28-(J23+J24)))</f>
        <v>#N/A</v>
      </c>
      <c r="K29" s="282"/>
    </row>
    <row r="30" spans="1:18" ht="15" customHeight="1" x14ac:dyDescent="0.25">
      <c r="A30" s="17"/>
      <c r="H30" s="249" t="s">
        <v>70</v>
      </c>
      <c r="I30" s="137" t="s">
        <v>69</v>
      </c>
      <c r="J30" s="220" t="e">
        <f>((J23+J24)*GESTION!$C$13)+(J25*GESTION!$C$15)</f>
        <v>#N/A</v>
      </c>
      <c r="K30" s="282"/>
    </row>
    <row r="31" spans="1:18" s="13" customFormat="1" ht="15" customHeight="1" x14ac:dyDescent="0.25">
      <c r="A31" s="17"/>
      <c r="B31" s="5"/>
      <c r="C31" s="5"/>
      <c r="D31" s="21"/>
      <c r="E31" s="21"/>
      <c r="F31" s="21"/>
      <c r="G31" s="144"/>
      <c r="H31" s="249"/>
      <c r="I31" s="6" t="s">
        <v>71</v>
      </c>
      <c r="J31" s="133" t="e">
        <f>J28*GESTION!$C$14</f>
        <v>#N/A</v>
      </c>
      <c r="K31" s="282"/>
    </row>
    <row r="32" spans="1:18" s="13" customFormat="1" ht="15" customHeight="1" thickBot="1" x14ac:dyDescent="0.3">
      <c r="A32" s="17"/>
      <c r="B32" s="5"/>
      <c r="C32" s="5"/>
      <c r="D32" s="21"/>
      <c r="E32" s="21"/>
      <c r="F32" s="21"/>
      <c r="G32" s="144"/>
      <c r="H32" s="250"/>
      <c r="I32" s="146" t="s">
        <v>72</v>
      </c>
      <c r="J32" s="173" t="e">
        <f>J31-J30</f>
        <v>#N/A</v>
      </c>
      <c r="K32" s="282"/>
    </row>
    <row r="33" spans="1:15" ht="15.75" customHeight="1" thickBot="1" x14ac:dyDescent="0.3">
      <c r="A33" s="19"/>
      <c r="B33" s="20"/>
      <c r="C33" s="20"/>
      <c r="D33" s="18"/>
      <c r="E33" s="18"/>
      <c r="F33" s="18"/>
      <c r="G33" s="147"/>
      <c r="H33" s="142"/>
      <c r="I33" s="142"/>
      <c r="J33" s="142"/>
      <c r="K33" s="282"/>
      <c r="N33" s="13"/>
      <c r="O33" s="13"/>
    </row>
    <row r="34" spans="1:15" ht="15.75" customHeight="1" x14ac:dyDescent="0.25">
      <c r="A34" s="11" t="s">
        <v>39</v>
      </c>
      <c r="B34" s="270" t="s">
        <v>38</v>
      </c>
      <c r="C34" s="270"/>
      <c r="D34" s="11" t="s">
        <v>40</v>
      </c>
      <c r="E34" s="102" t="s">
        <v>67</v>
      </c>
      <c r="F34" s="22" t="s">
        <v>51</v>
      </c>
      <c r="G34" s="152"/>
      <c r="H34" s="228" t="s">
        <v>114</v>
      </c>
      <c r="I34" s="229"/>
      <c r="J34" s="172" t="e">
        <f>SUM(F35:F42)</f>
        <v>#N/A</v>
      </c>
      <c r="K34" s="282"/>
      <c r="N34" s="13"/>
      <c r="O34" s="13"/>
    </row>
    <row r="35" spans="1:15" ht="15" customHeight="1" x14ac:dyDescent="0.25">
      <c r="A35" s="253" t="s">
        <v>124</v>
      </c>
      <c r="B35" s="253" t="s">
        <v>34</v>
      </c>
      <c r="C35" s="253"/>
      <c r="D35" s="191">
        <v>50</v>
      </c>
      <c r="E35" s="180">
        <f t="shared" ref="E35" si="7">D35/1000</f>
        <v>0.05</v>
      </c>
      <c r="F35" s="15">
        <f>VLOOKUP($B35,INGREDIENTS!$B$2:$D$100,3,FALSE)*'BASES ROUGES'!E35</f>
        <v>6.4500000000000002E-2</v>
      </c>
      <c r="H35" s="228" t="s">
        <v>113</v>
      </c>
      <c r="I35" s="229"/>
      <c r="J35" s="132">
        <f>INGREDIENTS!$N$11</f>
        <v>0.24500000000000002</v>
      </c>
      <c r="K35" s="282"/>
      <c r="N35" s="13"/>
      <c r="O35" s="13"/>
    </row>
    <row r="36" spans="1:15" s="13" customFormat="1" ht="15" customHeight="1" x14ac:dyDescent="0.25">
      <c r="A36" s="253"/>
      <c r="B36" s="253" t="s">
        <v>74</v>
      </c>
      <c r="C36" s="253"/>
      <c r="D36" s="191">
        <v>80</v>
      </c>
      <c r="E36" s="180">
        <f>D36/1000</f>
        <v>0.08</v>
      </c>
      <c r="F36" s="15">
        <f>VLOOKUP($B36,INGREDIENTS!$B$2:$D$100,3,FALSE)*'BASES ROUGES'!E36</f>
        <v>0.16</v>
      </c>
      <c r="G36" s="144"/>
      <c r="H36" s="279" t="s">
        <v>112</v>
      </c>
      <c r="I36" s="280"/>
      <c r="J36" s="132">
        <f>GESTION!$E$19</f>
        <v>0.18</v>
      </c>
      <c r="K36" s="282"/>
    </row>
    <row r="37" spans="1:15" ht="15" customHeight="1" x14ac:dyDescent="0.25">
      <c r="A37" s="253"/>
      <c r="B37" s="253"/>
      <c r="C37" s="253"/>
      <c r="D37" s="191">
        <v>80</v>
      </c>
      <c r="E37" s="180">
        <f t="shared" ref="E37" si="8">D37/1000</f>
        <v>0.08</v>
      </c>
      <c r="F37" s="15" t="e">
        <f>VLOOKUP($B37,INGREDIENTS!$B$2:$D$100,3,FALSE)*'BASES ROUGES'!E37</f>
        <v>#N/A</v>
      </c>
      <c r="H37" s="254" t="s">
        <v>86</v>
      </c>
      <c r="I37" s="255"/>
      <c r="J37" s="219" t="e">
        <f>SUM(J34+J35+J36)</f>
        <v>#N/A</v>
      </c>
      <c r="K37" s="282"/>
    </row>
    <row r="38" spans="1:15" x14ac:dyDescent="0.25">
      <c r="A38" s="253"/>
      <c r="B38" s="253"/>
      <c r="C38" s="253"/>
      <c r="D38" s="191">
        <v>40</v>
      </c>
      <c r="E38" s="180">
        <f t="shared" ref="E38" si="9">D38/1000</f>
        <v>0.04</v>
      </c>
      <c r="F38" s="15" t="e">
        <f>VLOOKUP($B38,INGREDIENTS!$B$2:$D$100,3,FALSE)*'BASES ROUGES'!E38</f>
        <v>#N/A</v>
      </c>
      <c r="H38" s="265" t="s">
        <v>52</v>
      </c>
      <c r="I38" s="266"/>
      <c r="J38" s="206">
        <v>6.4</v>
      </c>
      <c r="K38" s="282"/>
    </row>
    <row r="39" spans="1:15" x14ac:dyDescent="0.25">
      <c r="A39" s="253"/>
      <c r="B39" s="253"/>
      <c r="C39" s="253"/>
      <c r="D39" s="191">
        <v>20</v>
      </c>
      <c r="E39" s="180">
        <f t="shared" ref="E39:E40" si="10">D39/1000</f>
        <v>0.02</v>
      </c>
      <c r="F39" s="15" t="e">
        <f>VLOOKUP($B39,INGREDIENTS!$B$2:$D$100,3,FALSE)*'BASES ROUGES'!E39</f>
        <v>#N/A</v>
      </c>
      <c r="H39" s="267" t="s">
        <v>111</v>
      </c>
      <c r="I39" s="267"/>
      <c r="J39" s="207" t="e">
        <f>SUM((J37*J38)+J37)</f>
        <v>#N/A</v>
      </c>
      <c r="K39" s="282"/>
    </row>
    <row r="40" spans="1:15" ht="18.75" customHeight="1" x14ac:dyDescent="0.25">
      <c r="A40" s="253"/>
      <c r="B40" s="253"/>
      <c r="C40" s="253"/>
      <c r="D40" s="191">
        <v>10</v>
      </c>
      <c r="E40" s="103">
        <f t="shared" si="10"/>
        <v>0.01</v>
      </c>
      <c r="F40" s="15" t="e">
        <f>VLOOKUP($B40,INGREDIENTS!$B$2:$D$100,3,FALSE)*'BASES ROUGES'!E40</f>
        <v>#N/A</v>
      </c>
      <c r="H40" s="251" t="s">
        <v>53</v>
      </c>
      <c r="I40" s="252"/>
      <c r="J40" s="210" t="e">
        <f>SUM((J39-(J34+J35)))</f>
        <v>#N/A</v>
      </c>
      <c r="K40" s="282"/>
    </row>
    <row r="41" spans="1:15" ht="15" customHeight="1" x14ac:dyDescent="0.25">
      <c r="A41" s="13"/>
      <c r="H41" s="249" t="s">
        <v>70</v>
      </c>
      <c r="I41" s="137" t="s">
        <v>69</v>
      </c>
      <c r="J41" s="220" t="e">
        <f>((J34+J35)*GESTION!$C$13)+(J36*GESTION!$C$15)</f>
        <v>#N/A</v>
      </c>
      <c r="K41" s="282"/>
    </row>
    <row r="42" spans="1:15" ht="15" customHeight="1" x14ac:dyDescent="0.25">
      <c r="A42" s="13"/>
      <c r="B42" s="13"/>
      <c r="C42" s="13"/>
      <c r="D42" s="13"/>
      <c r="F42" s="13"/>
      <c r="H42" s="249"/>
      <c r="I42" s="6" t="s">
        <v>71</v>
      </c>
      <c r="J42" s="133" t="e">
        <f>J39*GESTION!$C$14</f>
        <v>#N/A</v>
      </c>
      <c r="K42" s="282"/>
    </row>
    <row r="43" spans="1:15" ht="15.75" customHeight="1" thickBot="1" x14ac:dyDescent="0.3">
      <c r="H43" s="250"/>
      <c r="I43" s="146" t="s">
        <v>72</v>
      </c>
      <c r="J43" s="173" t="e">
        <f>J42-J41</f>
        <v>#N/A</v>
      </c>
      <c r="K43" s="282"/>
    </row>
    <row r="44" spans="1:15" ht="15.75" thickBot="1" x14ac:dyDescent="0.3">
      <c r="A44" s="18"/>
      <c r="B44" s="18"/>
      <c r="C44" s="18"/>
      <c r="D44" s="18"/>
      <c r="E44" s="18"/>
      <c r="F44" s="18"/>
      <c r="G44" s="145"/>
      <c r="H44" s="18"/>
      <c r="I44" s="18"/>
      <c r="J44" s="18"/>
      <c r="K44" s="282"/>
    </row>
    <row r="45" spans="1:15" x14ac:dyDescent="0.25">
      <c r="A45" s="11" t="s">
        <v>39</v>
      </c>
      <c r="B45" s="270" t="s">
        <v>38</v>
      </c>
      <c r="C45" s="270"/>
      <c r="D45" s="11" t="s">
        <v>40</v>
      </c>
      <c r="E45" s="102" t="s">
        <v>67</v>
      </c>
      <c r="F45" s="11" t="s">
        <v>51</v>
      </c>
      <c r="H45" s="228" t="s">
        <v>114</v>
      </c>
      <c r="I45" s="229"/>
      <c r="J45" s="172" t="e">
        <f>SUM(F46:F53)</f>
        <v>#N/A</v>
      </c>
      <c r="K45" s="282"/>
    </row>
    <row r="46" spans="1:15" x14ac:dyDescent="0.25">
      <c r="A46" s="253" t="s">
        <v>125</v>
      </c>
      <c r="B46" s="253" t="s">
        <v>34</v>
      </c>
      <c r="C46" s="253"/>
      <c r="D46" s="191">
        <v>50</v>
      </c>
      <c r="E46" s="180">
        <f t="shared" ref="E46" si="11">D46/1000</f>
        <v>0.05</v>
      </c>
      <c r="F46" s="15">
        <f>VLOOKUP($B46,INGREDIENTS!$B$2:$D$100,3,FALSE)*'BASES ROUGES'!E46</f>
        <v>6.4500000000000002E-2</v>
      </c>
      <c r="H46" s="228" t="s">
        <v>113</v>
      </c>
      <c r="I46" s="229"/>
      <c r="J46" s="132">
        <f>INGREDIENTS!$N$11</f>
        <v>0.24500000000000002</v>
      </c>
      <c r="K46" s="282"/>
    </row>
    <row r="47" spans="1:15" s="13" customFormat="1" x14ac:dyDescent="0.25">
      <c r="A47" s="253"/>
      <c r="B47" s="253" t="s">
        <v>74</v>
      </c>
      <c r="C47" s="253"/>
      <c r="D47" s="191">
        <v>80</v>
      </c>
      <c r="E47" s="180">
        <f>D47/1000</f>
        <v>0.08</v>
      </c>
      <c r="F47" s="15">
        <f>VLOOKUP($B47,INGREDIENTS!$B$2:$D$100,3,FALSE)*'BASES ROUGES'!E47</f>
        <v>0.16</v>
      </c>
      <c r="G47" s="144"/>
      <c r="H47" s="279" t="s">
        <v>112</v>
      </c>
      <c r="I47" s="280"/>
      <c r="J47" s="132">
        <f>GESTION!$E$19</f>
        <v>0.18</v>
      </c>
      <c r="K47" s="282"/>
    </row>
    <row r="48" spans="1:15" x14ac:dyDescent="0.25">
      <c r="A48" s="253"/>
      <c r="B48" s="253"/>
      <c r="C48" s="253"/>
      <c r="D48" s="191">
        <v>40</v>
      </c>
      <c r="E48" s="180">
        <f t="shared" ref="E48:E51" si="12">D48/1000</f>
        <v>0.04</v>
      </c>
      <c r="F48" s="15" t="e">
        <f>VLOOKUP($B48,INGREDIENTS!$B$2:$D$100,3,FALSE)*'BASES ROUGES'!E48</f>
        <v>#N/A</v>
      </c>
      <c r="H48" s="254" t="s">
        <v>86</v>
      </c>
      <c r="I48" s="255"/>
      <c r="J48" s="219" t="e">
        <f>SUM(J45+J46+J47)</f>
        <v>#N/A</v>
      </c>
      <c r="K48" s="282"/>
    </row>
    <row r="49" spans="1:11" x14ac:dyDescent="0.25">
      <c r="A49" s="253"/>
      <c r="B49" s="253"/>
      <c r="C49" s="253"/>
      <c r="D49" s="191">
        <v>40</v>
      </c>
      <c r="E49" s="180">
        <f t="shared" si="12"/>
        <v>0.04</v>
      </c>
      <c r="F49" s="15" t="e">
        <f>VLOOKUP($B49,INGREDIENTS!$B$2:$D$100,3,FALSE)*'BASES ROUGES'!E49</f>
        <v>#N/A</v>
      </c>
      <c r="H49" s="265" t="s">
        <v>52</v>
      </c>
      <c r="I49" s="266"/>
      <c r="J49" s="206">
        <v>3.58</v>
      </c>
      <c r="K49" s="282"/>
    </row>
    <row r="50" spans="1:11" x14ac:dyDescent="0.25">
      <c r="A50" s="253"/>
      <c r="B50" s="253"/>
      <c r="C50" s="253"/>
      <c r="D50" s="191">
        <v>40</v>
      </c>
      <c r="E50" s="180">
        <f t="shared" si="12"/>
        <v>0.04</v>
      </c>
      <c r="F50" s="15" t="e">
        <f>VLOOKUP($B50,INGREDIENTS!$B$2:$D$100,3,FALSE)*'BASES ROUGES'!E50</f>
        <v>#N/A</v>
      </c>
      <c r="H50" s="267" t="s">
        <v>111</v>
      </c>
      <c r="I50" s="267"/>
      <c r="J50" s="208" t="e">
        <f>SUM((J48*J49)+J48)</f>
        <v>#N/A</v>
      </c>
      <c r="K50" s="282"/>
    </row>
    <row r="51" spans="1:11" x14ac:dyDescent="0.25">
      <c r="A51" s="253"/>
      <c r="B51" s="253"/>
      <c r="C51" s="253"/>
      <c r="D51" s="191">
        <v>100</v>
      </c>
      <c r="E51" s="103">
        <f t="shared" si="12"/>
        <v>0.1</v>
      </c>
      <c r="F51" s="15" t="e">
        <f>VLOOKUP($B51,INGREDIENTS!$B$2:$D$100,3,FALSE)*'BASES ROUGES'!E51</f>
        <v>#N/A</v>
      </c>
      <c r="H51" s="251" t="s">
        <v>53</v>
      </c>
      <c r="I51" s="252"/>
      <c r="J51" s="210" t="e">
        <f>SUM((J50-(J45+J46)))</f>
        <v>#N/A</v>
      </c>
      <c r="K51" s="282"/>
    </row>
    <row r="52" spans="1:11" s="13" customFormat="1" ht="15" customHeight="1" x14ac:dyDescent="0.25">
      <c r="A52" s="17"/>
      <c r="G52" s="144"/>
      <c r="H52" s="249" t="s">
        <v>70</v>
      </c>
      <c r="I52" s="137" t="s">
        <v>69</v>
      </c>
      <c r="J52" s="220" t="e">
        <f>((J45+J46)*GESTION!$C$13)+(J47*GESTION!$C$15)</f>
        <v>#N/A</v>
      </c>
      <c r="K52" s="282"/>
    </row>
    <row r="53" spans="1:11" s="13" customFormat="1" ht="15" customHeight="1" x14ac:dyDescent="0.25">
      <c r="A53" s="17"/>
      <c r="B53" s="5"/>
      <c r="C53" s="5"/>
      <c r="D53" s="21"/>
      <c r="E53" s="21"/>
      <c r="F53" s="21"/>
      <c r="G53" s="144"/>
      <c r="H53" s="249"/>
      <c r="I53" s="6" t="s">
        <v>71</v>
      </c>
      <c r="J53" s="133" t="e">
        <f>J50*GESTION!$C$14</f>
        <v>#N/A</v>
      </c>
      <c r="K53" s="282"/>
    </row>
    <row r="54" spans="1:11" s="13" customFormat="1" ht="15" customHeight="1" thickBot="1" x14ac:dyDescent="0.3">
      <c r="A54" s="17"/>
      <c r="B54" s="5"/>
      <c r="C54" s="5"/>
      <c r="D54" s="21"/>
      <c r="E54" s="21"/>
      <c r="F54" s="21"/>
      <c r="G54" s="144"/>
      <c r="H54" s="250"/>
      <c r="I54" s="146" t="s">
        <v>72</v>
      </c>
      <c r="J54" s="173" t="e">
        <f>J53-J52</f>
        <v>#N/A</v>
      </c>
      <c r="K54" s="282"/>
    </row>
    <row r="55" spans="1:11" ht="15.75" thickBot="1" x14ac:dyDescent="0.3">
      <c r="A55" s="19"/>
      <c r="B55" s="20"/>
      <c r="C55" s="20"/>
      <c r="D55" s="18"/>
      <c r="E55" s="18"/>
      <c r="F55" s="18"/>
      <c r="G55" s="145"/>
      <c r="H55" s="18"/>
      <c r="I55" s="18"/>
      <c r="J55" s="18"/>
      <c r="K55" s="282"/>
    </row>
    <row r="56" spans="1:11" x14ac:dyDescent="0.25">
      <c r="A56" s="101" t="s">
        <v>39</v>
      </c>
      <c r="B56" s="285" t="s">
        <v>38</v>
      </c>
      <c r="C56" s="286"/>
      <c r="D56" s="101" t="s">
        <v>40</v>
      </c>
      <c r="E56" s="102" t="s">
        <v>67</v>
      </c>
      <c r="F56" s="102" t="s">
        <v>51</v>
      </c>
      <c r="H56" s="228" t="s">
        <v>114</v>
      </c>
      <c r="I56" s="229"/>
      <c r="J56" s="178" t="e">
        <f>SUM(F57:F64)</f>
        <v>#N/A</v>
      </c>
      <c r="K56" s="282"/>
    </row>
    <row r="57" spans="1:11" ht="14.25" customHeight="1" x14ac:dyDescent="0.25">
      <c r="A57" s="284" t="s">
        <v>126</v>
      </c>
      <c r="B57" s="253" t="s">
        <v>34</v>
      </c>
      <c r="C57" s="253"/>
      <c r="D57" s="191">
        <v>50</v>
      </c>
      <c r="E57" s="180">
        <f t="shared" ref="E57" si="13">D57/1000</f>
        <v>0.05</v>
      </c>
      <c r="F57" s="15">
        <f>VLOOKUP($B57,INGREDIENTS!$B$2:$D$100,3,FALSE)*'BASES ROUGES'!E57</f>
        <v>6.4500000000000002E-2</v>
      </c>
      <c r="H57" s="228" t="s">
        <v>113</v>
      </c>
      <c r="I57" s="229"/>
      <c r="J57" s="132">
        <f>INGREDIENTS!$N$11</f>
        <v>0.24500000000000002</v>
      </c>
      <c r="K57" s="282"/>
    </row>
    <row r="58" spans="1:11" s="13" customFormat="1" ht="14.25" customHeight="1" x14ac:dyDescent="0.25">
      <c r="A58" s="284"/>
      <c r="B58" s="253" t="s">
        <v>74</v>
      </c>
      <c r="C58" s="253"/>
      <c r="D58" s="191">
        <v>80</v>
      </c>
      <c r="E58" s="180">
        <f>D58/1000</f>
        <v>0.08</v>
      </c>
      <c r="F58" s="15">
        <f>VLOOKUP($B58,INGREDIENTS!$B$2:$D$100,3,FALSE)*'BASES ROUGES'!E58</f>
        <v>0.16</v>
      </c>
      <c r="G58" s="144"/>
      <c r="H58" s="279" t="s">
        <v>112</v>
      </c>
      <c r="I58" s="280"/>
      <c r="J58" s="132">
        <f>GESTION!$E$19</f>
        <v>0.18</v>
      </c>
      <c r="K58" s="282"/>
    </row>
    <row r="59" spans="1:11" x14ac:dyDescent="0.25">
      <c r="A59" s="284"/>
      <c r="B59" s="253"/>
      <c r="C59" s="253"/>
      <c r="D59" s="191">
        <v>40</v>
      </c>
      <c r="E59" s="180">
        <f t="shared" ref="E59:E62" si="14">D59/1000</f>
        <v>0.04</v>
      </c>
      <c r="F59" s="15" t="e">
        <f>VLOOKUP($B59,INGREDIENTS!$B$2:$D$100,3,FALSE)*'BASES ROUGES'!E59</f>
        <v>#N/A</v>
      </c>
      <c r="H59" s="254" t="s">
        <v>86</v>
      </c>
      <c r="I59" s="255"/>
      <c r="J59" s="219" t="e">
        <f>SUM(J56+J57+J58)</f>
        <v>#N/A</v>
      </c>
      <c r="K59" s="282"/>
    </row>
    <row r="60" spans="1:11" x14ac:dyDescent="0.25">
      <c r="A60" s="284"/>
      <c r="B60" s="253"/>
      <c r="C60" s="253"/>
      <c r="D60" s="191">
        <v>40</v>
      </c>
      <c r="E60" s="180">
        <f t="shared" si="14"/>
        <v>0.04</v>
      </c>
      <c r="F60" s="15" t="e">
        <f>VLOOKUP($B60,INGREDIENTS!$B$2:$D$100,3,FALSE)*'BASES ROUGES'!E60</f>
        <v>#N/A</v>
      </c>
      <c r="H60" s="265" t="s">
        <v>52</v>
      </c>
      <c r="I60" s="266"/>
      <c r="J60" s="206">
        <v>4.68</v>
      </c>
      <c r="K60" s="282"/>
    </row>
    <row r="61" spans="1:11" x14ac:dyDescent="0.25">
      <c r="A61" s="284"/>
      <c r="B61" s="253"/>
      <c r="C61" s="253"/>
      <c r="D61" s="191">
        <v>150</v>
      </c>
      <c r="E61" s="180">
        <f t="shared" si="14"/>
        <v>0.15</v>
      </c>
      <c r="F61" s="15" t="e">
        <f>VLOOKUP($B61,INGREDIENTS!$B$2:$D$100,3,FALSE)*'BASES ROUGES'!E61</f>
        <v>#N/A</v>
      </c>
      <c r="H61" s="267" t="s">
        <v>111</v>
      </c>
      <c r="I61" s="267"/>
      <c r="J61" s="209" t="e">
        <f>SUM((J59*J60)+J59)</f>
        <v>#N/A</v>
      </c>
      <c r="K61" s="282"/>
    </row>
    <row r="62" spans="1:11" x14ac:dyDescent="0.25">
      <c r="A62" s="284"/>
      <c r="B62" s="253"/>
      <c r="C62" s="253"/>
      <c r="D62" s="191">
        <v>5</v>
      </c>
      <c r="E62" s="103">
        <f t="shared" si="14"/>
        <v>5.0000000000000001E-3</v>
      </c>
      <c r="F62" s="15" t="e">
        <f>VLOOKUP($B62,INGREDIENTS!$B$2:$D$100,3,FALSE)*'BASES ROUGES'!E62</f>
        <v>#N/A</v>
      </c>
      <c r="H62" s="251" t="s">
        <v>53</v>
      </c>
      <c r="I62" s="252"/>
      <c r="J62" s="210" t="e">
        <f>SUM((J61-(J56+J57)))</f>
        <v>#N/A</v>
      </c>
      <c r="K62" s="282"/>
    </row>
    <row r="63" spans="1:11" x14ac:dyDescent="0.25">
      <c r="A63" s="13"/>
      <c r="H63" s="249" t="s">
        <v>70</v>
      </c>
      <c r="I63" s="137" t="s">
        <v>69</v>
      </c>
      <c r="J63" s="220" t="e">
        <f>((J56+J57)*GESTION!$C$13)+(J58*GESTION!$C$15)</f>
        <v>#N/A</v>
      </c>
      <c r="K63" s="282"/>
    </row>
    <row r="64" spans="1:11" x14ac:dyDescent="0.25">
      <c r="H64" s="249"/>
      <c r="I64" s="104" t="s">
        <v>71</v>
      </c>
      <c r="J64" s="133" t="e">
        <f>J61*GESTION!$C$14</f>
        <v>#N/A</v>
      </c>
      <c r="K64" s="282"/>
    </row>
    <row r="65" spans="1:14" ht="15.75" thickBot="1" x14ac:dyDescent="0.3">
      <c r="H65" s="250"/>
      <c r="I65" s="146" t="s">
        <v>72</v>
      </c>
      <c r="J65" s="173" t="e">
        <f>J64-J63</f>
        <v>#N/A</v>
      </c>
      <c r="K65" s="282"/>
    </row>
    <row r="66" spans="1:14" ht="15.75" thickBot="1" x14ac:dyDescent="0.3">
      <c r="K66" s="282"/>
    </row>
    <row r="67" spans="1:14" x14ac:dyDescent="0.25">
      <c r="A67" s="135" t="s">
        <v>39</v>
      </c>
      <c r="B67" s="271" t="s">
        <v>38</v>
      </c>
      <c r="C67" s="271"/>
      <c r="D67" s="10" t="s">
        <v>40</v>
      </c>
      <c r="E67" s="102" t="s">
        <v>67</v>
      </c>
      <c r="F67" s="165" t="s">
        <v>51</v>
      </c>
      <c r="G67" s="166"/>
      <c r="H67" s="228" t="s">
        <v>114</v>
      </c>
      <c r="I67" s="229"/>
      <c r="J67" s="132" t="e">
        <f>SUM(F68:F75)</f>
        <v>#N/A</v>
      </c>
      <c r="K67" s="282"/>
      <c r="L67" s="13"/>
      <c r="N67" s="13"/>
    </row>
    <row r="68" spans="1:14" x14ac:dyDescent="0.25">
      <c r="A68" s="284" t="s">
        <v>127</v>
      </c>
      <c r="B68" s="253" t="s">
        <v>34</v>
      </c>
      <c r="C68" s="253"/>
      <c r="D68" s="191">
        <v>50</v>
      </c>
      <c r="E68" s="180">
        <f t="shared" ref="E68" si="15">D68/1000</f>
        <v>0.05</v>
      </c>
      <c r="F68" s="15">
        <f>VLOOKUP($B68,INGREDIENTS!$B$2:$D$100,3,FALSE)*'BASES ROUGES'!E68</f>
        <v>6.4500000000000002E-2</v>
      </c>
      <c r="G68" s="167"/>
      <c r="H68" s="228" t="s">
        <v>113</v>
      </c>
      <c r="I68" s="229"/>
      <c r="J68" s="177">
        <f>INGREDIENTS!$N$11</f>
        <v>0.24500000000000002</v>
      </c>
      <c r="K68" s="282"/>
    </row>
    <row r="69" spans="1:14" s="13" customFormat="1" x14ac:dyDescent="0.25">
      <c r="A69" s="284"/>
      <c r="B69" s="253" t="s">
        <v>74</v>
      </c>
      <c r="C69" s="253"/>
      <c r="D69" s="191">
        <v>80</v>
      </c>
      <c r="E69" s="180">
        <f>D69/1000</f>
        <v>0.08</v>
      </c>
      <c r="F69" s="15">
        <f>VLOOKUP($B69,INGREDIENTS!$B$2:$D$100,3,FALSE)*'BASES ROUGES'!E69</f>
        <v>0.16</v>
      </c>
      <c r="G69" s="167"/>
      <c r="H69" s="279" t="s">
        <v>112</v>
      </c>
      <c r="I69" s="280"/>
      <c r="J69" s="132">
        <f>GESTION!$E$19</f>
        <v>0.18</v>
      </c>
      <c r="K69" s="282"/>
    </row>
    <row r="70" spans="1:14" x14ac:dyDescent="0.25">
      <c r="A70" s="284"/>
      <c r="B70" s="253"/>
      <c r="C70" s="253"/>
      <c r="D70" s="191">
        <v>40</v>
      </c>
      <c r="E70" s="180">
        <f t="shared" ref="E70:E71" si="16">D70/1000</f>
        <v>0.04</v>
      </c>
      <c r="F70" s="15" t="e">
        <f>VLOOKUP($B70,INGREDIENTS!$B$2:$D$100,3,FALSE)*'BASES ROUGES'!E70</f>
        <v>#N/A</v>
      </c>
      <c r="G70" s="167"/>
      <c r="H70" s="254" t="s">
        <v>86</v>
      </c>
      <c r="I70" s="255"/>
      <c r="J70" s="219" t="e">
        <f>SUM(J67+J68+J69)</f>
        <v>#N/A</v>
      </c>
      <c r="K70" s="282"/>
    </row>
    <row r="71" spans="1:14" x14ac:dyDescent="0.25">
      <c r="A71" s="284"/>
      <c r="B71" s="253"/>
      <c r="C71" s="253"/>
      <c r="D71" s="191">
        <v>40</v>
      </c>
      <c r="E71" s="180">
        <f t="shared" si="16"/>
        <v>0.04</v>
      </c>
      <c r="F71" s="15" t="e">
        <f>VLOOKUP($B71,INGREDIENTS!$B$2:$D$100,3,FALSE)*'BASES ROUGES'!E71</f>
        <v>#N/A</v>
      </c>
      <c r="G71" s="167"/>
      <c r="H71" s="266" t="s">
        <v>52</v>
      </c>
      <c r="I71" s="266"/>
      <c r="J71" s="206">
        <v>8</v>
      </c>
      <c r="K71" s="282"/>
    </row>
    <row r="72" spans="1:14" x14ac:dyDescent="0.25">
      <c r="A72" s="284"/>
      <c r="B72" s="253"/>
      <c r="C72" s="253"/>
      <c r="D72" s="191">
        <v>60</v>
      </c>
      <c r="E72" s="180">
        <f t="shared" ref="E72" si="17">D72/1000</f>
        <v>0.06</v>
      </c>
      <c r="F72" s="15" t="e">
        <f>VLOOKUP($B72,INGREDIENTS!$B$2:$D$100,3,FALSE)*'BASES ROUGES'!E72</f>
        <v>#N/A</v>
      </c>
      <c r="G72" s="167"/>
      <c r="H72" s="267" t="s">
        <v>111</v>
      </c>
      <c r="I72" s="267"/>
      <c r="J72" s="207" t="e">
        <f>SUM((J70*J71)+J70)</f>
        <v>#N/A</v>
      </c>
      <c r="K72" s="282"/>
    </row>
    <row r="73" spans="1:14" x14ac:dyDescent="0.25">
      <c r="A73" s="284"/>
      <c r="B73" s="253"/>
      <c r="C73" s="253"/>
      <c r="D73" s="191">
        <v>50</v>
      </c>
      <c r="E73" s="103">
        <f t="shared" ref="E73" si="18">D73/1000</f>
        <v>0.05</v>
      </c>
      <c r="F73" s="15" t="e">
        <f>VLOOKUP($B73,INGREDIENTS!$B$2:$D$100,3,FALSE)*'BASES ROUGES'!E73</f>
        <v>#N/A</v>
      </c>
      <c r="G73" s="167"/>
      <c r="H73" s="281" t="s">
        <v>53</v>
      </c>
      <c r="I73" s="281"/>
      <c r="J73" s="211" t="e">
        <f>SUM((J72-(J67+J68)))</f>
        <v>#N/A</v>
      </c>
      <c r="K73" s="282"/>
    </row>
    <row r="74" spans="1:14" x14ac:dyDescent="0.25">
      <c r="A74" s="13"/>
      <c r="G74" s="168"/>
      <c r="H74" s="249" t="s">
        <v>70</v>
      </c>
      <c r="I74" s="137" t="s">
        <v>69</v>
      </c>
      <c r="J74" s="220" t="e">
        <f>((J67+J68)*GESTION!$C$13)+(J69*GESTION!$C$15)</f>
        <v>#N/A</v>
      </c>
      <c r="K74" s="282"/>
    </row>
    <row r="75" spans="1:14" x14ac:dyDescent="0.25">
      <c r="A75" s="13"/>
      <c r="B75" s="13"/>
      <c r="C75" s="13"/>
      <c r="D75" s="13"/>
      <c r="F75" s="13"/>
      <c r="G75" s="13"/>
      <c r="H75" s="249"/>
      <c r="I75" s="104" t="s">
        <v>71</v>
      </c>
      <c r="J75" s="133" t="e">
        <f>J72*GESTION!$C$14</f>
        <v>#N/A</v>
      </c>
      <c r="K75" s="282"/>
    </row>
    <row r="76" spans="1:14" x14ac:dyDescent="0.25">
      <c r="A76" s="13"/>
      <c r="B76" s="13"/>
      <c r="C76" s="13"/>
      <c r="D76" s="13"/>
      <c r="F76" s="21"/>
      <c r="G76" s="169"/>
      <c r="H76" s="249"/>
      <c r="I76" s="123" t="s">
        <v>72</v>
      </c>
      <c r="J76" s="134" t="e">
        <f>J75-J74</f>
        <v>#N/A</v>
      </c>
      <c r="K76" s="282"/>
    </row>
    <row r="77" spans="1:14" ht="15.75" thickBot="1" x14ac:dyDescent="0.3">
      <c r="A77" s="18"/>
      <c r="B77" s="18"/>
      <c r="C77" s="18"/>
      <c r="D77" s="18"/>
      <c r="E77" s="18"/>
      <c r="F77" s="13"/>
      <c r="G77" s="169"/>
      <c r="H77" s="12"/>
      <c r="I77" s="18"/>
      <c r="J77" s="18"/>
      <c r="K77" s="282"/>
    </row>
    <row r="78" spans="1:14" x14ac:dyDescent="0.25">
      <c r="A78" s="174" t="s">
        <v>39</v>
      </c>
      <c r="B78" s="271" t="s">
        <v>38</v>
      </c>
      <c r="C78" s="271"/>
      <c r="D78" s="101" t="s">
        <v>40</v>
      </c>
      <c r="E78" s="102" t="s">
        <v>67</v>
      </c>
      <c r="F78" s="170" t="s">
        <v>51</v>
      </c>
      <c r="G78" s="166"/>
      <c r="H78" s="228" t="s">
        <v>114</v>
      </c>
      <c r="I78" s="229"/>
      <c r="J78" s="172" t="e">
        <f>SUM(F79:F86)</f>
        <v>#N/A</v>
      </c>
      <c r="K78" s="282"/>
    </row>
    <row r="79" spans="1:14" x14ac:dyDescent="0.25">
      <c r="A79" s="253" t="s">
        <v>128</v>
      </c>
      <c r="B79" s="253" t="s">
        <v>34</v>
      </c>
      <c r="C79" s="253"/>
      <c r="D79" s="191">
        <v>50</v>
      </c>
      <c r="E79" s="180">
        <f t="shared" ref="E79" si="19">D79/1000</f>
        <v>0.05</v>
      </c>
      <c r="F79" s="15">
        <f>VLOOKUP($B79,INGREDIENTS!$B$2:$D$100,3,FALSE)*'BASES ROUGES'!E79</f>
        <v>6.4500000000000002E-2</v>
      </c>
      <c r="G79" s="167"/>
      <c r="H79" s="228" t="s">
        <v>113</v>
      </c>
      <c r="I79" s="229"/>
      <c r="J79" s="132">
        <f>INGREDIENTS!$N$11</f>
        <v>0.24500000000000002</v>
      </c>
      <c r="K79" s="282"/>
    </row>
    <row r="80" spans="1:14" s="13" customFormat="1" x14ac:dyDescent="0.25">
      <c r="A80" s="253"/>
      <c r="B80" s="253" t="s">
        <v>74</v>
      </c>
      <c r="C80" s="253"/>
      <c r="D80" s="191">
        <v>50</v>
      </c>
      <c r="E80" s="180">
        <f>D80/1000</f>
        <v>0.05</v>
      </c>
      <c r="F80" s="15">
        <f>VLOOKUP($B80,INGREDIENTS!$B$2:$D$100,3,FALSE)*'BASES ROUGES'!E80</f>
        <v>0.1</v>
      </c>
      <c r="G80" s="167"/>
      <c r="H80" s="279" t="s">
        <v>112</v>
      </c>
      <c r="I80" s="280"/>
      <c r="J80" s="132">
        <f>GESTION!$E$19</f>
        <v>0.18</v>
      </c>
      <c r="K80" s="282"/>
    </row>
    <row r="81" spans="1:11" x14ac:dyDescent="0.25">
      <c r="A81" s="253"/>
      <c r="B81" s="253"/>
      <c r="C81" s="253"/>
      <c r="D81" s="191">
        <v>50</v>
      </c>
      <c r="E81" s="180">
        <f t="shared" ref="E81:E84" si="20">D81/1000</f>
        <v>0.05</v>
      </c>
      <c r="F81" s="15" t="e">
        <f>VLOOKUP($B81,INGREDIENTS!$B$2:$D$100,3,FALSE)*'BASES ROUGES'!E81</f>
        <v>#N/A</v>
      </c>
      <c r="G81" s="167"/>
      <c r="H81" s="254" t="s">
        <v>86</v>
      </c>
      <c r="I81" s="255"/>
      <c r="J81" s="219" t="e">
        <f>SUM(J78+J79+J80)</f>
        <v>#N/A</v>
      </c>
      <c r="K81" s="282"/>
    </row>
    <row r="82" spans="1:11" x14ac:dyDescent="0.25">
      <c r="A82" s="253"/>
      <c r="B82" s="253"/>
      <c r="C82" s="253"/>
      <c r="D82" s="191">
        <v>50</v>
      </c>
      <c r="E82" s="180">
        <f t="shared" si="20"/>
        <v>0.05</v>
      </c>
      <c r="F82" s="15" t="e">
        <f>VLOOKUP($B82,INGREDIENTS!$B$2:$D$100,3,FALSE)*'BASES ROUGES'!E82</f>
        <v>#N/A</v>
      </c>
      <c r="G82" s="167"/>
      <c r="H82" s="266" t="s">
        <v>52</v>
      </c>
      <c r="I82" s="272"/>
      <c r="J82" s="206">
        <v>4.1500000000000004</v>
      </c>
      <c r="K82" s="282"/>
    </row>
    <row r="83" spans="1:11" x14ac:dyDescent="0.25">
      <c r="A83" s="253"/>
      <c r="B83" s="253"/>
      <c r="C83" s="253"/>
      <c r="D83" s="191">
        <v>20</v>
      </c>
      <c r="E83" s="180">
        <f t="shared" si="20"/>
        <v>0.02</v>
      </c>
      <c r="F83" s="15" t="e">
        <f>VLOOKUP($B83,INGREDIENTS!$B$2:$D$100,3,FALSE)*'BASES ROUGES'!E83</f>
        <v>#N/A</v>
      </c>
      <c r="G83" s="167"/>
      <c r="H83" s="267" t="s">
        <v>111</v>
      </c>
      <c r="I83" s="267"/>
      <c r="J83" s="207" t="e">
        <f>SUM((J81*J82)+J81)</f>
        <v>#N/A</v>
      </c>
      <c r="K83" s="282"/>
    </row>
    <row r="84" spans="1:11" x14ac:dyDescent="0.25">
      <c r="A84" s="253"/>
      <c r="B84" s="253"/>
      <c r="C84" s="253"/>
      <c r="D84" s="191">
        <v>2</v>
      </c>
      <c r="E84" s="103">
        <f t="shared" si="20"/>
        <v>2E-3</v>
      </c>
      <c r="F84" s="15" t="e">
        <f>VLOOKUP($B84,INGREDIENTS!$B$2:$D$100,3,FALSE)*'BASES ROUGES'!E84</f>
        <v>#N/A</v>
      </c>
      <c r="G84" s="167"/>
      <c r="H84" s="252" t="s">
        <v>53</v>
      </c>
      <c r="I84" s="268"/>
      <c r="J84" s="210" t="e">
        <f>SUM((J83-(J78+J79)))</f>
        <v>#N/A</v>
      </c>
      <c r="K84" s="282"/>
    </row>
    <row r="85" spans="1:11" x14ac:dyDescent="0.25">
      <c r="A85" s="164"/>
      <c r="G85" s="168"/>
      <c r="H85" s="273" t="s">
        <v>70</v>
      </c>
      <c r="I85" s="137" t="s">
        <v>69</v>
      </c>
      <c r="J85" s="220" t="e">
        <f>((J78+J79)*GESTION!$C$13)+(J80*GESTION!$C$15)</f>
        <v>#N/A</v>
      </c>
      <c r="K85" s="282"/>
    </row>
    <row r="86" spans="1:11" x14ac:dyDescent="0.25">
      <c r="A86" s="13"/>
      <c r="B86" s="13"/>
      <c r="C86" s="13"/>
      <c r="D86" s="13"/>
      <c r="F86" s="13"/>
      <c r="G86" s="168"/>
      <c r="H86" s="274"/>
      <c r="I86" s="104" t="s">
        <v>71</v>
      </c>
      <c r="J86" s="133" t="e">
        <f>J83*GESTION!$C$14</f>
        <v>#N/A</v>
      </c>
      <c r="K86" s="282"/>
    </row>
    <row r="87" spans="1:11" x14ac:dyDescent="0.25">
      <c r="A87" s="13"/>
      <c r="B87" s="13"/>
      <c r="C87" s="13"/>
      <c r="D87" s="13"/>
      <c r="F87" s="13"/>
      <c r="G87" s="168"/>
      <c r="H87" s="275"/>
      <c r="I87" s="123" t="s">
        <v>72</v>
      </c>
      <c r="J87" s="134" t="e">
        <f>J86-J85</f>
        <v>#N/A</v>
      </c>
      <c r="K87" s="282"/>
    </row>
    <row r="88" spans="1:11" ht="15.75" thickBot="1" x14ac:dyDescent="0.3">
      <c r="A88" s="18"/>
      <c r="B88" s="18"/>
      <c r="C88" s="18"/>
      <c r="D88" s="18"/>
      <c r="E88" s="18"/>
      <c r="F88" s="18"/>
      <c r="G88" s="169"/>
      <c r="H88" s="12"/>
      <c r="I88" s="18"/>
      <c r="J88" s="18"/>
      <c r="K88" s="282"/>
    </row>
    <row r="89" spans="1:11" x14ac:dyDescent="0.25">
      <c r="A89" s="106" t="s">
        <v>39</v>
      </c>
      <c r="B89" s="271" t="s">
        <v>38</v>
      </c>
      <c r="C89" s="271"/>
      <c r="D89" s="101" t="s">
        <v>40</v>
      </c>
      <c r="E89" s="102" t="s">
        <v>67</v>
      </c>
      <c r="F89" s="105" t="s">
        <v>51</v>
      </c>
      <c r="G89" s="166"/>
      <c r="H89" s="228" t="s">
        <v>114</v>
      </c>
      <c r="I89" s="229"/>
      <c r="J89" s="172" t="e">
        <f>SUM(F90:F96)</f>
        <v>#N/A</v>
      </c>
      <c r="K89" s="282"/>
    </row>
    <row r="90" spans="1:11" x14ac:dyDescent="0.25">
      <c r="A90" s="253" t="s">
        <v>129</v>
      </c>
      <c r="B90" s="253" t="s">
        <v>34</v>
      </c>
      <c r="C90" s="253"/>
      <c r="D90" s="191">
        <v>50</v>
      </c>
      <c r="E90" s="180">
        <f t="shared" ref="E90" si="21">D90/1000</f>
        <v>0.05</v>
      </c>
      <c r="F90" s="15">
        <f>VLOOKUP($B90,INGREDIENTS!$B$2:$D$100,3,FALSE)*'BASES ROUGES'!E90</f>
        <v>6.4500000000000002E-2</v>
      </c>
      <c r="G90" s="167"/>
      <c r="H90" s="228" t="s">
        <v>113</v>
      </c>
      <c r="I90" s="229"/>
      <c r="J90" s="132">
        <f>INGREDIENTS!$N$11</f>
        <v>0.24500000000000002</v>
      </c>
      <c r="K90" s="282"/>
    </row>
    <row r="91" spans="1:11" s="13" customFormat="1" x14ac:dyDescent="0.25">
      <c r="A91" s="253"/>
      <c r="B91" s="253" t="s">
        <v>74</v>
      </c>
      <c r="C91" s="253"/>
      <c r="D91" s="191">
        <v>80</v>
      </c>
      <c r="E91" s="180">
        <f>D91/1000</f>
        <v>0.08</v>
      </c>
      <c r="F91" s="15">
        <f>VLOOKUP($B91,INGREDIENTS!$B$2:$D$100,3,FALSE)*'BASES ROUGES'!E91</f>
        <v>0.16</v>
      </c>
      <c r="G91" s="167"/>
      <c r="H91" s="279" t="s">
        <v>112</v>
      </c>
      <c r="I91" s="280"/>
      <c r="J91" s="132">
        <f>GESTION!$E$19</f>
        <v>0.18</v>
      </c>
      <c r="K91" s="282"/>
    </row>
    <row r="92" spans="1:11" x14ac:dyDescent="0.25">
      <c r="A92" s="253"/>
      <c r="B92" s="253"/>
      <c r="C92" s="253"/>
      <c r="D92" s="191">
        <v>50</v>
      </c>
      <c r="E92" s="180">
        <f>D92/1000</f>
        <v>0.05</v>
      </c>
      <c r="F92" s="15" t="e">
        <f>VLOOKUP($B92,INGREDIENTS!$B$2:$D$100,3,FALSE)*'BASES ROUGES'!E92</f>
        <v>#N/A</v>
      </c>
      <c r="G92" s="167"/>
      <c r="H92" s="254" t="s">
        <v>86</v>
      </c>
      <c r="I92" s="255"/>
      <c r="J92" s="219" t="e">
        <f>SUM(J89+J90+J91)</f>
        <v>#N/A</v>
      </c>
      <c r="K92" s="282"/>
    </row>
    <row r="93" spans="1:11" x14ac:dyDescent="0.25">
      <c r="A93" s="253"/>
      <c r="B93" s="253"/>
      <c r="C93" s="253"/>
      <c r="D93" s="191">
        <v>25</v>
      </c>
      <c r="E93" s="180">
        <f t="shared" ref="E93:E94" si="22">D93/1000</f>
        <v>2.5000000000000001E-2</v>
      </c>
      <c r="F93" s="15" t="e">
        <f>VLOOKUP($B93,INGREDIENTS!$B$2:$D$100,3,FALSE)*'BASES ROUGES'!E93</f>
        <v>#N/A</v>
      </c>
      <c r="G93" s="167"/>
      <c r="H93" s="266" t="s">
        <v>52</v>
      </c>
      <c r="I93" s="272"/>
      <c r="J93" s="206">
        <v>4</v>
      </c>
      <c r="K93" s="282"/>
    </row>
    <row r="94" spans="1:11" x14ac:dyDescent="0.25">
      <c r="A94" s="253"/>
      <c r="B94" s="253"/>
      <c r="C94" s="253"/>
      <c r="D94" s="191">
        <v>25</v>
      </c>
      <c r="E94" s="180">
        <f t="shared" si="22"/>
        <v>2.5000000000000001E-2</v>
      </c>
      <c r="F94" s="15" t="e">
        <f>VLOOKUP($B94,INGREDIENTS!$B$2:$D$100,3,FALSE)*'BASES ROUGES'!E94</f>
        <v>#N/A</v>
      </c>
      <c r="G94" s="167"/>
      <c r="H94" s="267" t="s">
        <v>111</v>
      </c>
      <c r="I94" s="267"/>
      <c r="J94" s="207" t="e">
        <f>SUM((J92*J93)+J92)</f>
        <v>#N/A</v>
      </c>
      <c r="K94" s="282"/>
    </row>
    <row r="95" spans="1:11" x14ac:dyDescent="0.25">
      <c r="A95" s="253"/>
      <c r="B95" s="253"/>
      <c r="C95" s="253"/>
      <c r="D95" s="191">
        <v>40</v>
      </c>
      <c r="E95" s="180">
        <f t="shared" ref="E95" si="23">D95/1000</f>
        <v>0.04</v>
      </c>
      <c r="F95" s="15" t="e">
        <f>VLOOKUP($B95,INGREDIENTS!$B$2:$D$100,3,FALSE)*'BASES ROUGES'!E95</f>
        <v>#N/A</v>
      </c>
      <c r="G95" s="167"/>
      <c r="H95" s="252" t="s">
        <v>53</v>
      </c>
      <c r="I95" s="268"/>
      <c r="J95" s="210" t="e">
        <f>SUM((J94-(J89+J90)))</f>
        <v>#N/A</v>
      </c>
      <c r="K95" s="282"/>
    </row>
    <row r="96" spans="1:11" x14ac:dyDescent="0.25">
      <c r="A96" s="253"/>
      <c r="B96" s="253"/>
      <c r="C96" s="253"/>
      <c r="D96" s="191">
        <v>150</v>
      </c>
      <c r="E96" s="103">
        <f t="shared" ref="E96" si="24">D96/1000</f>
        <v>0.15</v>
      </c>
      <c r="F96" s="15" t="e">
        <f>VLOOKUP($B96,INGREDIENTS!$B$2:$D$100,3,FALSE)*'BASES ROUGES'!E96</f>
        <v>#N/A</v>
      </c>
      <c r="G96" s="167"/>
      <c r="H96" s="273" t="s">
        <v>70</v>
      </c>
      <c r="I96" s="137" t="s">
        <v>69</v>
      </c>
      <c r="J96" s="220" t="e">
        <f>((J89+J90)*GESTION!$C$13)+(J91*GESTION!$C$15)</f>
        <v>#N/A</v>
      </c>
      <c r="K96" s="282"/>
    </row>
    <row r="97" spans="1:15" x14ac:dyDescent="0.25">
      <c r="A97" s="13"/>
      <c r="G97" s="168"/>
      <c r="H97" s="274"/>
      <c r="I97" s="104" t="s">
        <v>71</v>
      </c>
      <c r="J97" s="133" t="e">
        <f>J94*GESTION!$C$14</f>
        <v>#N/A</v>
      </c>
      <c r="K97" s="282"/>
    </row>
    <row r="98" spans="1:15" x14ac:dyDescent="0.25">
      <c r="A98" s="13"/>
      <c r="B98" s="13"/>
      <c r="C98" s="13"/>
      <c r="D98" s="13"/>
      <c r="F98" s="13"/>
      <c r="G98" s="168"/>
      <c r="H98" s="275"/>
      <c r="I98" s="123" t="s">
        <v>72</v>
      </c>
      <c r="J98" s="134" t="e">
        <f>J97-J96</f>
        <v>#N/A</v>
      </c>
      <c r="K98" s="282"/>
    </row>
    <row r="99" spans="1:15" ht="15.75" thickBot="1" x14ac:dyDescent="0.3">
      <c r="A99" s="175"/>
      <c r="B99" s="18"/>
      <c r="C99" s="18"/>
      <c r="D99" s="18"/>
      <c r="E99" s="18"/>
      <c r="F99" s="18"/>
      <c r="G99" s="145"/>
      <c r="H99" s="18"/>
      <c r="I99" s="18"/>
      <c r="J99" s="18"/>
      <c r="K99" s="282"/>
    </row>
    <row r="100" spans="1:15" x14ac:dyDescent="0.25">
      <c r="A100" s="11" t="s">
        <v>39</v>
      </c>
      <c r="B100" s="270" t="s">
        <v>38</v>
      </c>
      <c r="C100" s="270"/>
      <c r="D100" s="11" t="s">
        <v>40</v>
      </c>
      <c r="E100" s="101" t="s">
        <v>67</v>
      </c>
      <c r="F100" s="101" t="s">
        <v>51</v>
      </c>
      <c r="G100" s="176"/>
      <c r="H100" s="228" t="s">
        <v>114</v>
      </c>
      <c r="I100" s="229"/>
      <c r="J100" s="172" t="e">
        <f>SUM(F101:F108)</f>
        <v>#N/A</v>
      </c>
      <c r="K100" s="282"/>
    </row>
    <row r="101" spans="1:15" x14ac:dyDescent="0.25">
      <c r="A101" s="253" t="s">
        <v>130</v>
      </c>
      <c r="B101" s="253" t="s">
        <v>34</v>
      </c>
      <c r="C101" s="253"/>
      <c r="D101" s="191">
        <v>50</v>
      </c>
      <c r="E101" s="180">
        <f t="shared" ref="E101" si="25">D101/1000</f>
        <v>0.05</v>
      </c>
      <c r="F101" s="15">
        <f>VLOOKUP($B101,INGREDIENTS!$B$2:$D$100,3,FALSE)*'BASES ROUGES'!E101</f>
        <v>6.4500000000000002E-2</v>
      </c>
      <c r="G101" s="148"/>
      <c r="H101" s="228" t="s">
        <v>113</v>
      </c>
      <c r="I101" s="229"/>
      <c r="J101" s="132">
        <f>INGREDIENTS!$N$11</f>
        <v>0.24500000000000002</v>
      </c>
      <c r="K101" s="282"/>
    </row>
    <row r="102" spans="1:15" s="13" customFormat="1" x14ac:dyDescent="0.25">
      <c r="A102" s="253"/>
      <c r="B102" s="253" t="s">
        <v>74</v>
      </c>
      <c r="C102" s="253"/>
      <c r="D102" s="191">
        <v>80</v>
      </c>
      <c r="E102" s="180">
        <f>D102/1000</f>
        <v>0.08</v>
      </c>
      <c r="F102" s="15">
        <f>VLOOKUP($B102,INGREDIENTS!$B$2:$D$100,3,FALSE)*'BASES ROUGES'!E102</f>
        <v>0.16</v>
      </c>
      <c r="G102" s="148"/>
      <c r="H102" s="279" t="s">
        <v>112</v>
      </c>
      <c r="I102" s="280"/>
      <c r="J102" s="132">
        <f>GESTION!$E$19</f>
        <v>0.18</v>
      </c>
      <c r="K102" s="282"/>
    </row>
    <row r="103" spans="1:15" x14ac:dyDescent="0.25">
      <c r="A103" s="253"/>
      <c r="B103" s="253"/>
      <c r="C103" s="253"/>
      <c r="D103" s="191">
        <v>150</v>
      </c>
      <c r="E103" s="180">
        <f t="shared" ref="E103" si="26">D103/1000</f>
        <v>0.15</v>
      </c>
      <c r="F103" s="15" t="e">
        <f>VLOOKUP($B103,INGREDIENTS!$B$2:$D$100,3,FALSE)*'BASES ROUGES'!E103</f>
        <v>#N/A</v>
      </c>
      <c r="G103" s="148"/>
      <c r="H103" s="254" t="s">
        <v>86</v>
      </c>
      <c r="I103" s="255"/>
      <c r="J103" s="219" t="e">
        <f>SUM(J100+J101+J102)</f>
        <v>#N/A</v>
      </c>
      <c r="K103" s="282"/>
      <c r="O103" s="2"/>
    </row>
    <row r="104" spans="1:15" x14ac:dyDescent="0.25">
      <c r="A104" s="253"/>
      <c r="B104" s="253"/>
      <c r="C104" s="253"/>
      <c r="D104" s="191">
        <v>40</v>
      </c>
      <c r="E104" s="180">
        <f t="shared" ref="E104:E105" si="27">D104/1000</f>
        <v>0.04</v>
      </c>
      <c r="F104" s="15" t="e">
        <f>VLOOKUP($B104,INGREDIENTS!$B$2:$D$100,3,FALSE)*'BASES ROUGES'!E104</f>
        <v>#N/A</v>
      </c>
      <c r="G104" s="148"/>
      <c r="H104" s="266" t="s">
        <v>52</v>
      </c>
      <c r="I104" s="272"/>
      <c r="J104" s="206">
        <v>2.2799999999999998</v>
      </c>
      <c r="K104" s="282"/>
    </row>
    <row r="105" spans="1:15" x14ac:dyDescent="0.25">
      <c r="A105" s="253"/>
      <c r="B105" s="253"/>
      <c r="C105" s="253"/>
      <c r="D105" s="191">
        <v>40</v>
      </c>
      <c r="E105" s="180">
        <f t="shared" si="27"/>
        <v>0.04</v>
      </c>
      <c r="F105" s="15" t="e">
        <f>VLOOKUP($B105,INGREDIENTS!$B$2:$D$100,3,FALSE)*'BASES ROUGES'!E105</f>
        <v>#N/A</v>
      </c>
      <c r="G105" s="148"/>
      <c r="H105" s="267" t="s">
        <v>111</v>
      </c>
      <c r="I105" s="267"/>
      <c r="J105" s="207" t="e">
        <f>SUM((J103*J104)+J103)</f>
        <v>#N/A</v>
      </c>
      <c r="K105" s="282"/>
    </row>
    <row r="106" spans="1:15" x14ac:dyDescent="0.25">
      <c r="A106" s="253"/>
      <c r="B106" s="253"/>
      <c r="C106" s="253"/>
      <c r="D106" s="191">
        <v>10</v>
      </c>
      <c r="E106" s="103">
        <f t="shared" ref="E106" si="28">D106/1000</f>
        <v>0.01</v>
      </c>
      <c r="F106" s="15" t="e">
        <f>VLOOKUP($B106,INGREDIENTS!$B$2:$D$100,3,FALSE)*'BASES ROUGES'!E106</f>
        <v>#N/A</v>
      </c>
      <c r="G106" s="148"/>
      <c r="H106" s="252" t="s">
        <v>53</v>
      </c>
      <c r="I106" s="268"/>
      <c r="J106" s="210" t="e">
        <f>SUM((J105-(J100+J101)))</f>
        <v>#N/A</v>
      </c>
      <c r="K106" s="282"/>
    </row>
    <row r="107" spans="1:15" x14ac:dyDescent="0.25">
      <c r="A107" s="222"/>
      <c r="B107" s="164"/>
      <c r="G107" s="148"/>
      <c r="H107" s="276" t="s">
        <v>70</v>
      </c>
      <c r="I107" s="137" t="s">
        <v>69</v>
      </c>
      <c r="J107" s="220" t="e">
        <f>((J100+J101)*GESTION!$C$13)+(J102*GESTION!$C$15)</f>
        <v>#N/A</v>
      </c>
      <c r="K107" s="282"/>
    </row>
    <row r="108" spans="1:15" x14ac:dyDescent="0.25">
      <c r="A108" s="17"/>
      <c r="B108" s="5"/>
      <c r="C108" s="5"/>
      <c r="D108" s="21"/>
      <c r="E108" s="21"/>
      <c r="F108" s="21"/>
      <c r="G108" s="148"/>
      <c r="H108" s="277"/>
      <c r="I108" s="104" t="s">
        <v>71</v>
      </c>
      <c r="J108" s="133" t="e">
        <f>J105*GESTION!$C$14</f>
        <v>#N/A</v>
      </c>
      <c r="K108" s="282"/>
    </row>
    <row r="109" spans="1:15" x14ac:dyDescent="0.25">
      <c r="F109" s="21"/>
      <c r="G109" s="148"/>
      <c r="H109" s="278"/>
      <c r="I109" s="123" t="s">
        <v>72</v>
      </c>
      <c r="J109" s="134" t="e">
        <f>J108-J107</f>
        <v>#N/A</v>
      </c>
      <c r="K109" s="282"/>
    </row>
    <row r="110" spans="1:15" ht="15.75" thickBot="1" x14ac:dyDescent="0.3">
      <c r="B110" s="18"/>
      <c r="C110" s="18"/>
      <c r="D110" s="18"/>
      <c r="E110" s="18"/>
      <c r="F110" s="18"/>
      <c r="G110" s="145"/>
      <c r="H110" s="12"/>
      <c r="I110" s="18"/>
      <c r="J110" s="18"/>
      <c r="K110" s="282"/>
    </row>
    <row r="111" spans="1:15" x14ac:dyDescent="0.25">
      <c r="A111" s="223" t="s">
        <v>39</v>
      </c>
      <c r="B111" s="270" t="s">
        <v>38</v>
      </c>
      <c r="C111" s="270"/>
      <c r="D111" s="101" t="s">
        <v>40</v>
      </c>
      <c r="E111" s="101" t="s">
        <v>67</v>
      </c>
      <c r="F111" s="101" t="s">
        <v>51</v>
      </c>
      <c r="G111" s="148"/>
      <c r="H111" s="228" t="s">
        <v>114</v>
      </c>
      <c r="I111" s="229"/>
      <c r="J111" s="172" t="e">
        <f>SUM(F112:F119)</f>
        <v>#N/A</v>
      </c>
      <c r="K111" s="282"/>
    </row>
    <row r="112" spans="1:15" x14ac:dyDescent="0.25">
      <c r="A112" s="253" t="s">
        <v>131</v>
      </c>
      <c r="B112" s="269" t="s">
        <v>34</v>
      </c>
      <c r="C112" s="253"/>
      <c r="D112" s="191">
        <v>50</v>
      </c>
      <c r="E112" s="180">
        <f t="shared" ref="E112" si="29">D112/1000</f>
        <v>0.05</v>
      </c>
      <c r="F112" s="15">
        <f>VLOOKUP($B112,INGREDIENTS!$B$2:$D$100,3,FALSE)*'BASES ROUGES'!E112</f>
        <v>6.4500000000000002E-2</v>
      </c>
      <c r="G112" s="148"/>
      <c r="H112" s="228" t="s">
        <v>113</v>
      </c>
      <c r="I112" s="229"/>
      <c r="J112" s="132">
        <f>INGREDIENTS!$N$11</f>
        <v>0.24500000000000002</v>
      </c>
      <c r="K112" s="282"/>
    </row>
    <row r="113" spans="1:11" s="13" customFormat="1" x14ac:dyDescent="0.25">
      <c r="A113" s="253"/>
      <c r="B113" s="269" t="s">
        <v>74</v>
      </c>
      <c r="C113" s="253"/>
      <c r="D113" s="191">
        <v>80</v>
      </c>
      <c r="E113" s="180">
        <f>D113/1000</f>
        <v>0.08</v>
      </c>
      <c r="F113" s="15">
        <f>VLOOKUP($B113,INGREDIENTS!$B$2:$D$100,3,FALSE)*'BASES ROUGES'!E113</f>
        <v>0.16</v>
      </c>
      <c r="G113" s="148"/>
      <c r="H113" s="279" t="s">
        <v>112</v>
      </c>
      <c r="I113" s="280"/>
      <c r="J113" s="132">
        <f>GESTION!$E$19</f>
        <v>0.18</v>
      </c>
      <c r="K113" s="282"/>
    </row>
    <row r="114" spans="1:11" x14ac:dyDescent="0.25">
      <c r="A114" s="253"/>
      <c r="B114" s="269"/>
      <c r="C114" s="253"/>
      <c r="D114" s="191">
        <v>40</v>
      </c>
      <c r="E114" s="180">
        <f t="shared" ref="E114:E117" si="30">D114/1000</f>
        <v>0.04</v>
      </c>
      <c r="F114" s="15" t="e">
        <f>VLOOKUP($B114,INGREDIENTS!$B$2:$D$100,3,FALSE)*'BASES ROUGES'!E114</f>
        <v>#N/A</v>
      </c>
      <c r="G114" s="148"/>
      <c r="H114" s="254" t="s">
        <v>86</v>
      </c>
      <c r="I114" s="255"/>
      <c r="J114" s="219" t="e">
        <f>SUM(J111+J112+J113)</f>
        <v>#N/A</v>
      </c>
      <c r="K114" s="282"/>
    </row>
    <row r="115" spans="1:11" x14ac:dyDescent="0.25">
      <c r="A115" s="253"/>
      <c r="B115" s="269"/>
      <c r="C115" s="253"/>
      <c r="D115" s="191">
        <v>150</v>
      </c>
      <c r="E115" s="180">
        <f t="shared" si="30"/>
        <v>0.15</v>
      </c>
      <c r="F115" s="15" t="e">
        <f>VLOOKUP($B115,INGREDIENTS!$B$2:$D$100,3,FALSE)*'BASES ROUGES'!E115</f>
        <v>#N/A</v>
      </c>
      <c r="G115" s="148"/>
      <c r="H115" s="266" t="s">
        <v>52</v>
      </c>
      <c r="I115" s="272"/>
      <c r="J115" s="206">
        <v>4.8499999999999996</v>
      </c>
      <c r="K115" s="282"/>
    </row>
    <row r="116" spans="1:11" x14ac:dyDescent="0.25">
      <c r="A116" s="253"/>
      <c r="B116" s="269"/>
      <c r="C116" s="253"/>
      <c r="D116" s="191">
        <v>3</v>
      </c>
      <c r="E116" s="16">
        <f t="shared" si="30"/>
        <v>3.0000000000000001E-3</v>
      </c>
      <c r="F116" s="15" t="e">
        <f>VLOOKUP($B116,INGREDIENTS!$B$2:$D$100,3,FALSE)*'BASES ROUGES'!E116</f>
        <v>#N/A</v>
      </c>
      <c r="G116" s="148"/>
      <c r="H116" s="267" t="s">
        <v>111</v>
      </c>
      <c r="I116" s="267"/>
      <c r="J116" s="207" t="e">
        <f>SUM((J114*J115)+J114)</f>
        <v>#N/A</v>
      </c>
      <c r="K116" s="282"/>
    </row>
    <row r="117" spans="1:11" x14ac:dyDescent="0.25">
      <c r="A117" s="253"/>
      <c r="B117" s="269"/>
      <c r="C117" s="253"/>
      <c r="D117" s="205">
        <v>2</v>
      </c>
      <c r="E117" s="16">
        <f t="shared" si="30"/>
        <v>2E-3</v>
      </c>
      <c r="F117" s="15" t="e">
        <f>VLOOKUP($B117,INGREDIENTS!$B$2:$D$100,3,FALSE)*'BASES ROUGES'!E117</f>
        <v>#N/A</v>
      </c>
      <c r="G117" s="148"/>
      <c r="H117" s="252" t="s">
        <v>53</v>
      </c>
      <c r="I117" s="268"/>
      <c r="J117" s="210" t="e">
        <f>SUM((J116-(J111+J112)))</f>
        <v>#N/A</v>
      </c>
      <c r="K117" s="282"/>
    </row>
    <row r="118" spans="1:11" x14ac:dyDescent="0.25">
      <c r="A118" s="13"/>
      <c r="G118" s="148"/>
      <c r="H118" s="276" t="s">
        <v>70</v>
      </c>
      <c r="I118" s="137" t="s">
        <v>69</v>
      </c>
      <c r="J118" s="220" t="e">
        <f>((J111+J112)*GESTION!$C$13)+(J113*GESTION!$C$15)</f>
        <v>#N/A</v>
      </c>
      <c r="K118" s="282"/>
    </row>
    <row r="119" spans="1:11" x14ac:dyDescent="0.25">
      <c r="A119" s="13"/>
      <c r="B119" s="13"/>
      <c r="C119" s="13"/>
      <c r="D119" s="13"/>
      <c r="F119" s="13"/>
      <c r="G119" s="148"/>
      <c r="H119" s="277"/>
      <c r="I119" s="104" t="s">
        <v>71</v>
      </c>
      <c r="J119" s="133" t="e">
        <f>J116*GESTION!$C$14</f>
        <v>#N/A</v>
      </c>
      <c r="K119" s="282"/>
    </row>
    <row r="120" spans="1:11" x14ac:dyDescent="0.25">
      <c r="A120" s="13"/>
      <c r="B120" s="13"/>
      <c r="C120" s="13"/>
      <c r="D120" s="13"/>
      <c r="F120" s="13"/>
      <c r="G120" s="148"/>
      <c r="H120" s="278"/>
      <c r="I120" s="123" t="s">
        <v>72</v>
      </c>
      <c r="J120" s="134" t="e">
        <f>J119-J118</f>
        <v>#N/A</v>
      </c>
      <c r="K120" s="282"/>
    </row>
    <row r="121" spans="1:11" x14ac:dyDescent="0.25">
      <c r="A121" s="13"/>
      <c r="B121" s="13"/>
      <c r="C121" s="13"/>
      <c r="D121" s="13"/>
      <c r="F121" s="13"/>
      <c r="H121" s="13"/>
      <c r="I121" s="13"/>
      <c r="J121" s="13"/>
    </row>
    <row r="122" spans="1:11" x14ac:dyDescent="0.25">
      <c r="A122" s="13"/>
      <c r="H122" s="13"/>
      <c r="I122" s="13"/>
      <c r="J122" s="13"/>
    </row>
    <row r="123" spans="1:11" x14ac:dyDescent="0.25">
      <c r="H123" s="13"/>
      <c r="I123" s="13"/>
      <c r="J123" s="13"/>
    </row>
    <row r="124" spans="1:11" x14ac:dyDescent="0.25">
      <c r="H124" s="13"/>
      <c r="I124" s="13"/>
      <c r="J124" s="13"/>
    </row>
    <row r="125" spans="1:11" x14ac:dyDescent="0.25">
      <c r="A125" s="13"/>
      <c r="B125" s="13"/>
      <c r="C125" s="13"/>
      <c r="D125" s="13"/>
      <c r="F125" s="13"/>
      <c r="H125" s="13"/>
      <c r="I125" s="13"/>
      <c r="J125" s="13"/>
    </row>
    <row r="126" spans="1:11" x14ac:dyDescent="0.25">
      <c r="A126" s="13"/>
      <c r="B126" s="13"/>
      <c r="C126" s="13"/>
      <c r="D126" s="13"/>
      <c r="F126" s="13"/>
      <c r="H126" s="13"/>
      <c r="I126" s="13"/>
      <c r="J126" s="13"/>
    </row>
    <row r="127" spans="1:11" x14ac:dyDescent="0.25">
      <c r="A127" s="13"/>
      <c r="B127" s="13"/>
      <c r="C127" s="13"/>
      <c r="D127" s="13"/>
      <c r="F127" s="13"/>
      <c r="H127" s="13"/>
      <c r="I127" s="13"/>
      <c r="J127" s="13"/>
    </row>
    <row r="128" spans="1:11" x14ac:dyDescent="0.25">
      <c r="H128" s="13"/>
      <c r="I128" s="13"/>
      <c r="J128" s="13"/>
    </row>
    <row r="129" spans="8:10" x14ac:dyDescent="0.25">
      <c r="H129" s="13"/>
      <c r="I129" s="13"/>
      <c r="J129" s="13"/>
    </row>
    <row r="130" spans="8:10" x14ac:dyDescent="0.25">
      <c r="H130" s="13"/>
      <c r="I130" s="13"/>
      <c r="J130" s="13"/>
    </row>
    <row r="131" spans="8:10" x14ac:dyDescent="0.25">
      <c r="H131" s="13"/>
      <c r="I131" s="13"/>
      <c r="J131" s="13"/>
    </row>
    <row r="132" spans="8:10" x14ac:dyDescent="0.25">
      <c r="H132" s="13"/>
      <c r="I132" s="13"/>
      <c r="J132" s="13"/>
    </row>
  </sheetData>
  <mergeCells count="183">
    <mergeCell ref="T5:V9"/>
    <mergeCell ref="A101:A106"/>
    <mergeCell ref="B113:C113"/>
    <mergeCell ref="A112:A117"/>
    <mergeCell ref="B36:C36"/>
    <mergeCell ref="A35:A40"/>
    <mergeCell ref="B47:C47"/>
    <mergeCell ref="A46:A51"/>
    <mergeCell ref="B58:C58"/>
    <mergeCell ref="A57:A62"/>
    <mergeCell ref="B69:C69"/>
    <mergeCell ref="A68:A73"/>
    <mergeCell ref="B39:C39"/>
    <mergeCell ref="B56:C56"/>
    <mergeCell ref="B57:C57"/>
    <mergeCell ref="B59:C59"/>
    <mergeCell ref="B60:C60"/>
    <mergeCell ref="B61:C61"/>
    <mergeCell ref="B62:C62"/>
    <mergeCell ref="B94:C94"/>
    <mergeCell ref="B96:C96"/>
    <mergeCell ref="B89:C89"/>
    <mergeCell ref="B114:C114"/>
    <mergeCell ref="B117:C117"/>
    <mergeCell ref="B106:C106"/>
    <mergeCell ref="H3:I3"/>
    <mergeCell ref="B3:C3"/>
    <mergeCell ref="A2:A5"/>
    <mergeCell ref="H78:I78"/>
    <mergeCell ref="H89:I89"/>
    <mergeCell ref="H100:I100"/>
    <mergeCell ref="H79:I79"/>
    <mergeCell ref="H90:I90"/>
    <mergeCell ref="H92:I92"/>
    <mergeCell ref="H81:I81"/>
    <mergeCell ref="H14:I14"/>
    <mergeCell ref="H25:I25"/>
    <mergeCell ref="H36:I36"/>
    <mergeCell ref="H47:I47"/>
    <mergeCell ref="H58:I58"/>
    <mergeCell ref="H69:I69"/>
    <mergeCell ref="H80:I80"/>
    <mergeCell ref="H91:I91"/>
    <mergeCell ref="B14:C14"/>
    <mergeCell ref="A13:A16"/>
    <mergeCell ref="B25:C25"/>
    <mergeCell ref="H61:I61"/>
    <mergeCell ref="H62:I62"/>
    <mergeCell ref="H63:H65"/>
    <mergeCell ref="K1:K120"/>
    <mergeCell ref="H1:I1"/>
    <mergeCell ref="H2:I2"/>
    <mergeCell ref="H4:I4"/>
    <mergeCell ref="H5:I5"/>
    <mergeCell ref="H6:I6"/>
    <mergeCell ref="H7:I7"/>
    <mergeCell ref="H8:H10"/>
    <mergeCell ref="H34:I34"/>
    <mergeCell ref="H35:I35"/>
    <mergeCell ref="H37:I37"/>
    <mergeCell ref="H38:I38"/>
    <mergeCell ref="H39:I39"/>
    <mergeCell ref="H40:I40"/>
    <mergeCell ref="H41:H43"/>
    <mergeCell ref="H111:I111"/>
    <mergeCell ref="H101:I101"/>
    <mergeCell ref="H112:I112"/>
    <mergeCell ref="H103:I103"/>
    <mergeCell ref="H114:I114"/>
    <mergeCell ref="H102:I102"/>
    <mergeCell ref="H104:I104"/>
    <mergeCell ref="H67:I67"/>
    <mergeCell ref="H68:I68"/>
    <mergeCell ref="H70:I70"/>
    <mergeCell ref="H71:I71"/>
    <mergeCell ref="H72:I72"/>
    <mergeCell ref="H73:I73"/>
    <mergeCell ref="H74:H76"/>
    <mergeCell ref="H49:I49"/>
    <mergeCell ref="H50:I50"/>
    <mergeCell ref="H51:I51"/>
    <mergeCell ref="H52:H54"/>
    <mergeCell ref="H56:I56"/>
    <mergeCell ref="H57:I57"/>
    <mergeCell ref="H59:I59"/>
    <mergeCell ref="H60:I60"/>
    <mergeCell ref="H107:H109"/>
    <mergeCell ref="H115:I115"/>
    <mergeCell ref="H116:I116"/>
    <mergeCell ref="H117:I117"/>
    <mergeCell ref="H118:H120"/>
    <mergeCell ref="H113:I113"/>
    <mergeCell ref="H93:I93"/>
    <mergeCell ref="H94:I94"/>
    <mergeCell ref="H95:I95"/>
    <mergeCell ref="A79:A84"/>
    <mergeCell ref="B91:C91"/>
    <mergeCell ref="B92:C92"/>
    <mergeCell ref="B93:C93"/>
    <mergeCell ref="A90:A96"/>
    <mergeCell ref="B79:C79"/>
    <mergeCell ref="B81:C81"/>
    <mergeCell ref="B84:C84"/>
    <mergeCell ref="H82:I82"/>
    <mergeCell ref="H83:I83"/>
    <mergeCell ref="B90:C90"/>
    <mergeCell ref="B80:C80"/>
    <mergeCell ref="B82:C82"/>
    <mergeCell ref="B95:C95"/>
    <mergeCell ref="B83:C83"/>
    <mergeCell ref="H85:H87"/>
    <mergeCell ref="H96:H98"/>
    <mergeCell ref="B1:C1"/>
    <mergeCell ref="B12:C12"/>
    <mergeCell ref="B23:C23"/>
    <mergeCell ref="B34:C34"/>
    <mergeCell ref="B78:C78"/>
    <mergeCell ref="B68:C68"/>
    <mergeCell ref="B71:C71"/>
    <mergeCell ref="B72:C72"/>
    <mergeCell ref="B67:C67"/>
    <mergeCell ref="B70:C70"/>
    <mergeCell ref="B51:C51"/>
    <mergeCell ref="B45:C45"/>
    <mergeCell ref="B24:C24"/>
    <mergeCell ref="B26:C26"/>
    <mergeCell ref="B27:C27"/>
    <mergeCell ref="B28:C28"/>
    <mergeCell ref="B29:C29"/>
    <mergeCell ref="B40:C40"/>
    <mergeCell ref="B2:C2"/>
    <mergeCell ref="B4:C4"/>
    <mergeCell ref="B5:C5"/>
    <mergeCell ref="B13:C13"/>
    <mergeCell ref="B15:C15"/>
    <mergeCell ref="B16:C16"/>
    <mergeCell ref="H24:I24"/>
    <mergeCell ref="H26:I26"/>
    <mergeCell ref="H27:I27"/>
    <mergeCell ref="B115:C115"/>
    <mergeCell ref="B112:C112"/>
    <mergeCell ref="B116:C116"/>
    <mergeCell ref="B101:C101"/>
    <mergeCell ref="B103:C103"/>
    <mergeCell ref="B104:C104"/>
    <mergeCell ref="B105:C105"/>
    <mergeCell ref="B111:C111"/>
    <mergeCell ref="B102:C102"/>
    <mergeCell ref="B100:C100"/>
    <mergeCell ref="B73:C73"/>
    <mergeCell ref="B35:C35"/>
    <mergeCell ref="B37:C37"/>
    <mergeCell ref="B38:C38"/>
    <mergeCell ref="B46:C46"/>
    <mergeCell ref="B48:C48"/>
    <mergeCell ref="B49:C49"/>
    <mergeCell ref="B50:C50"/>
    <mergeCell ref="H84:I84"/>
    <mergeCell ref="H105:I105"/>
    <mergeCell ref="H106:I106"/>
    <mergeCell ref="H30:H32"/>
    <mergeCell ref="H18:I18"/>
    <mergeCell ref="H19:H21"/>
    <mergeCell ref="A24:A29"/>
    <mergeCell ref="H45:I45"/>
    <mergeCell ref="H46:I46"/>
    <mergeCell ref="H48:I48"/>
    <mergeCell ref="Q1:Q2"/>
    <mergeCell ref="U1:V1"/>
    <mergeCell ref="R1:S2"/>
    <mergeCell ref="T1:T2"/>
    <mergeCell ref="U2:V2"/>
    <mergeCell ref="N1:O1"/>
    <mergeCell ref="N2:O2"/>
    <mergeCell ref="T11:V15"/>
    <mergeCell ref="H12:I12"/>
    <mergeCell ref="H13:I13"/>
    <mergeCell ref="H15:I15"/>
    <mergeCell ref="H16:I16"/>
    <mergeCell ref="H17:I17"/>
    <mergeCell ref="H28:I28"/>
    <mergeCell ref="H29:I29"/>
    <mergeCell ref="H23:I2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>
          <x14:formula1>
            <xm:f>INGREDIENTS!$B$2:$B$101</xm:f>
          </x14:formula1>
          <xm:sqref>B46:C51 B68:C73 B13:C16 B24:C29 B35:C40 B57:C62 B79:C84 B90:C96 B2:C5 B101:C106 B112:C117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87"/>
  <sheetViews>
    <sheetView showGridLines="0" zoomScale="85" zoomScaleNormal="85" workbookViewId="0">
      <selection activeCell="C88" sqref="C88"/>
    </sheetView>
  </sheetViews>
  <sheetFormatPr baseColWidth="10" defaultRowHeight="15" x14ac:dyDescent="0.25"/>
  <cols>
    <col min="1" max="1" width="16.140625" customWidth="1"/>
    <col min="3" max="3" width="8.140625" customWidth="1"/>
    <col min="4" max="4" width="6.85546875" customWidth="1"/>
    <col min="5" max="5" width="11.85546875" style="13" customWidth="1"/>
    <col min="6" max="6" width="17.42578125" customWidth="1"/>
    <col min="7" max="7" width="2.85546875" customWidth="1"/>
    <col min="8" max="8" width="17.7109375" customWidth="1"/>
    <col min="9" max="9" width="23.7109375" customWidth="1"/>
    <col min="10" max="10" width="12.5703125" customWidth="1"/>
    <col min="11" max="11" width="2.28515625" style="13" customWidth="1"/>
    <col min="12" max="12" width="16.85546875" customWidth="1"/>
    <col min="13" max="13" width="13" customWidth="1"/>
    <col min="15" max="15" width="12.28515625" customWidth="1"/>
    <col min="16" max="16" width="13.42578125" style="13" customWidth="1"/>
    <col min="17" max="17" width="16.28515625" customWidth="1"/>
    <col min="18" max="18" width="2.5703125" customWidth="1"/>
    <col min="19" max="19" width="13.5703125" customWidth="1"/>
    <col min="20" max="20" width="30.42578125" customWidth="1"/>
    <col min="21" max="21" width="11.85546875" customWidth="1"/>
  </cols>
  <sheetData>
    <row r="1" spans="1:21" ht="18.75" x14ac:dyDescent="0.3">
      <c r="A1" s="10" t="s">
        <v>39</v>
      </c>
      <c r="B1" s="271" t="s">
        <v>38</v>
      </c>
      <c r="C1" s="271"/>
      <c r="D1" s="10" t="s">
        <v>40</v>
      </c>
      <c r="E1" s="22" t="s">
        <v>67</v>
      </c>
      <c r="F1" s="10" t="s">
        <v>51</v>
      </c>
      <c r="H1" s="228" t="s">
        <v>114</v>
      </c>
      <c r="I1" s="229"/>
      <c r="J1" s="132">
        <f>SUM(F2:F8)</f>
        <v>0.87350000000000005</v>
      </c>
      <c r="K1" s="287"/>
      <c r="M1" s="289" t="s">
        <v>88</v>
      </c>
      <c r="N1" s="289"/>
      <c r="O1" s="289"/>
      <c r="P1" s="289"/>
      <c r="Q1" s="179" t="e">
        <f>SUM(J6,J17,J28,J39,J50,J61,J72,J83)/8</f>
        <v>#N/A</v>
      </c>
    </row>
    <row r="2" spans="1:21" ht="18.75" customHeight="1" x14ac:dyDescent="0.3">
      <c r="A2" s="330" t="s">
        <v>121</v>
      </c>
      <c r="B2" s="253" t="s">
        <v>35</v>
      </c>
      <c r="C2" s="253"/>
      <c r="D2" s="192">
        <v>50</v>
      </c>
      <c r="E2" s="14">
        <f>D2/1000</f>
        <v>0.05</v>
      </c>
      <c r="F2" s="15">
        <f>VLOOKUP($B2,INGREDIENTS!$B$2:$D$101,3,FALSE)*'BASES BLANCHES'!$E2</f>
        <v>0.1295</v>
      </c>
      <c r="H2" s="228" t="s">
        <v>113</v>
      </c>
      <c r="I2" s="229"/>
      <c r="J2" s="132">
        <f>INGREDIENTS!$N$11</f>
        <v>0.24500000000000002</v>
      </c>
      <c r="K2" s="288"/>
      <c r="M2" s="289" t="s">
        <v>103</v>
      </c>
      <c r="N2" s="289"/>
      <c r="O2" s="289"/>
      <c r="P2" s="289"/>
      <c r="Q2" s="15" t="e">
        <f>(J4+J15+J26+J37+J48+J59+J70+J81)/8</f>
        <v>#N/A</v>
      </c>
    </row>
    <row r="3" spans="1:21" s="13" customFormat="1" ht="18.75" customHeight="1" x14ac:dyDescent="0.3">
      <c r="A3" s="330"/>
      <c r="B3" s="253" t="s">
        <v>74</v>
      </c>
      <c r="C3" s="253"/>
      <c r="D3" s="192">
        <v>80</v>
      </c>
      <c r="E3" s="180">
        <f t="shared" ref="E3:E8" si="0">D3/1000</f>
        <v>0.08</v>
      </c>
      <c r="F3" s="15">
        <f>VLOOKUP($B3,INGREDIENTS!$B$2:$D$101,3,FALSE)*'BASES BLANCHES'!$E3</f>
        <v>0.16</v>
      </c>
      <c r="H3" s="279" t="s">
        <v>112</v>
      </c>
      <c r="I3" s="280"/>
      <c r="J3" s="132">
        <f>GESTION!$E$19</f>
        <v>0.18</v>
      </c>
      <c r="K3" s="288"/>
      <c r="M3" s="221"/>
      <c r="N3" s="221"/>
      <c r="O3" s="221"/>
      <c r="P3" s="221"/>
      <c r="Q3" s="98"/>
    </row>
    <row r="4" spans="1:21" ht="15" customHeight="1" x14ac:dyDescent="0.25">
      <c r="A4" s="330"/>
      <c r="B4" s="253" t="s">
        <v>26</v>
      </c>
      <c r="C4" s="253"/>
      <c r="D4" s="192">
        <v>40</v>
      </c>
      <c r="E4" s="180">
        <f t="shared" si="0"/>
        <v>0.04</v>
      </c>
      <c r="F4" s="15">
        <f>VLOOKUP($B4,INGREDIENTS!$B$2:$D$101,3,FALSE)*'BASES BLANCHES'!$E4</f>
        <v>0.08</v>
      </c>
      <c r="H4" s="254" t="s">
        <v>86</v>
      </c>
      <c r="I4" s="254"/>
      <c r="J4" s="219">
        <f>SUM(J1+J2)</f>
        <v>1.1185</v>
      </c>
      <c r="K4" s="288"/>
      <c r="S4" s="295" t="s">
        <v>115</v>
      </c>
      <c r="T4" s="296"/>
      <c r="U4" s="297"/>
    </row>
    <row r="5" spans="1:21" ht="15" customHeight="1" x14ac:dyDescent="0.25">
      <c r="A5" s="330"/>
      <c r="B5" s="253" t="s">
        <v>14</v>
      </c>
      <c r="C5" s="253"/>
      <c r="D5" s="192">
        <v>150</v>
      </c>
      <c r="E5" s="180">
        <f t="shared" si="0"/>
        <v>0.15</v>
      </c>
      <c r="F5" s="15">
        <f>VLOOKUP($B5,INGREDIENTS!$B$2:$D$101,3,FALSE)*'BASES BLANCHES'!$E5</f>
        <v>0.3</v>
      </c>
      <c r="H5" s="265" t="s">
        <v>52</v>
      </c>
      <c r="I5" s="272"/>
      <c r="J5" s="206">
        <v>3.7</v>
      </c>
      <c r="K5" s="288"/>
      <c r="S5" s="298"/>
      <c r="T5" s="299"/>
      <c r="U5" s="300"/>
    </row>
    <row r="6" spans="1:21" ht="15" customHeight="1" x14ac:dyDescent="0.25">
      <c r="A6" s="330"/>
      <c r="B6" s="253" t="s">
        <v>22</v>
      </c>
      <c r="C6" s="253"/>
      <c r="D6" s="192">
        <v>80</v>
      </c>
      <c r="E6" s="180">
        <f t="shared" si="0"/>
        <v>0.08</v>
      </c>
      <c r="F6" s="15">
        <f>VLOOKUP($B6,INGREDIENTS!$B$2:$D$101,3,FALSE)*'BASES BLANCHES'!$E6</f>
        <v>0.16</v>
      </c>
      <c r="H6" s="267" t="s">
        <v>111</v>
      </c>
      <c r="I6" s="267"/>
      <c r="J6" s="207">
        <f>SUM((J4*J5)+J4)</f>
        <v>5.2569500000000007</v>
      </c>
      <c r="K6" s="288"/>
      <c r="M6" s="182" t="s">
        <v>95</v>
      </c>
      <c r="N6" s="182" t="s">
        <v>96</v>
      </c>
      <c r="O6" s="183" t="s">
        <v>97</v>
      </c>
      <c r="P6" s="184" t="s">
        <v>98</v>
      </c>
      <c r="Q6" s="182" t="s">
        <v>61</v>
      </c>
      <c r="S6" s="298"/>
      <c r="T6" s="299"/>
      <c r="U6" s="300"/>
    </row>
    <row r="7" spans="1:21" ht="15" customHeight="1" x14ac:dyDescent="0.25">
      <c r="A7" s="330"/>
      <c r="B7" s="253" t="s">
        <v>68</v>
      </c>
      <c r="C7" s="253"/>
      <c r="D7" s="192">
        <v>2</v>
      </c>
      <c r="E7" s="180">
        <f t="shared" si="0"/>
        <v>2E-3</v>
      </c>
      <c r="F7" s="15">
        <f>VLOOKUP($B7,INGREDIENTS!$B$2:$D$101,3,FALSE)*'BASES BLANCHES'!$E7</f>
        <v>4.0000000000000001E-3</v>
      </c>
      <c r="H7" s="290" t="s">
        <v>53</v>
      </c>
      <c r="I7" s="291"/>
      <c r="J7" s="216">
        <f>SUM((J6-(J1+J2)))</f>
        <v>4.1384500000000006</v>
      </c>
      <c r="K7" s="288"/>
      <c r="M7" s="186" t="s">
        <v>121</v>
      </c>
      <c r="N7" s="187">
        <f>J5</f>
        <v>3.7</v>
      </c>
      <c r="O7" s="3">
        <f>J7</f>
        <v>4.1384500000000006</v>
      </c>
      <c r="P7" s="188">
        <f>J6</f>
        <v>5.2569500000000007</v>
      </c>
      <c r="Q7" s="3">
        <f>J4</f>
        <v>1.1185</v>
      </c>
      <c r="S7" s="298"/>
      <c r="T7" s="299"/>
      <c r="U7" s="300"/>
    </row>
    <row r="8" spans="1:21" ht="15" customHeight="1" x14ac:dyDescent="0.25">
      <c r="A8" s="330"/>
      <c r="B8" s="253" t="s">
        <v>36</v>
      </c>
      <c r="C8" s="253"/>
      <c r="D8" s="192">
        <v>20</v>
      </c>
      <c r="E8" s="14">
        <f t="shared" si="0"/>
        <v>0.02</v>
      </c>
      <c r="F8" s="15">
        <f>VLOOKUP($B8,INGREDIENTS!$B$2:$D$101,3,FALSE)*'BASES BLANCHES'!$E8</f>
        <v>0.04</v>
      </c>
      <c r="H8" s="249" t="s">
        <v>70</v>
      </c>
      <c r="I8" s="122" t="s">
        <v>69</v>
      </c>
      <c r="J8" s="220">
        <f>((J1+J2)*GESTION!$C$13)+(J3*GESTION!$C$15)</f>
        <v>9.7517500000000007E-2</v>
      </c>
      <c r="K8" s="288"/>
      <c r="M8" s="186" t="s">
        <v>132</v>
      </c>
      <c r="N8" s="187">
        <f>J16</f>
        <v>4.09</v>
      </c>
      <c r="O8" s="3" t="e">
        <f>J18</f>
        <v>#N/A</v>
      </c>
      <c r="P8" s="188" t="e">
        <f>J17</f>
        <v>#N/A</v>
      </c>
      <c r="Q8" s="3" t="e">
        <f>J15</f>
        <v>#N/A</v>
      </c>
      <c r="S8" s="202"/>
      <c r="T8" s="203"/>
      <c r="U8" s="204"/>
    </row>
    <row r="9" spans="1:21" ht="15" customHeight="1" x14ac:dyDescent="0.25">
      <c r="A9" s="17"/>
      <c r="H9" s="249"/>
      <c r="I9" s="4" t="s">
        <v>71</v>
      </c>
      <c r="J9" s="133">
        <f>J6*GESTION!$C$14</f>
        <v>0.36798650000000011</v>
      </c>
      <c r="K9" s="288"/>
      <c r="M9" s="186" t="s">
        <v>123</v>
      </c>
      <c r="N9" s="187">
        <f>J27</f>
        <v>4.4649999999999999</v>
      </c>
      <c r="O9" s="3" t="e">
        <f>J29</f>
        <v>#N/A</v>
      </c>
      <c r="P9" s="188" t="e">
        <f>J28</f>
        <v>#N/A</v>
      </c>
      <c r="Q9" s="3" t="e">
        <f>J26</f>
        <v>#N/A</v>
      </c>
      <c r="S9" s="298" t="s">
        <v>116</v>
      </c>
      <c r="T9" s="299"/>
      <c r="U9" s="300"/>
    </row>
    <row r="10" spans="1:21" s="13" customFormat="1" ht="15" customHeight="1" x14ac:dyDescent="0.25">
      <c r="A10" s="17"/>
      <c r="B10" s="17"/>
      <c r="C10" s="17"/>
      <c r="D10" s="17"/>
      <c r="E10" s="17"/>
      <c r="F10" s="17"/>
      <c r="H10" s="249"/>
      <c r="I10" s="123" t="s">
        <v>72</v>
      </c>
      <c r="J10" s="134">
        <f>J9-J8</f>
        <v>0.27046900000000007</v>
      </c>
      <c r="K10" s="288"/>
      <c r="M10" s="186" t="s">
        <v>124</v>
      </c>
      <c r="N10" s="187">
        <f>J38</f>
        <v>2.7</v>
      </c>
      <c r="O10" s="3" t="e">
        <f>J40</f>
        <v>#N/A</v>
      </c>
      <c r="P10" s="188" t="e">
        <f>J39</f>
        <v>#N/A</v>
      </c>
      <c r="Q10" s="3" t="e">
        <f>J37</f>
        <v>#N/A</v>
      </c>
      <c r="S10" s="298"/>
      <c r="T10" s="299"/>
      <c r="U10" s="300"/>
    </row>
    <row r="11" spans="1:21" ht="15.75" customHeight="1" thickBot="1" x14ac:dyDescent="0.3">
      <c r="A11" s="8"/>
      <c r="B11" s="9"/>
      <c r="C11" s="9"/>
      <c r="D11" s="7"/>
      <c r="E11" s="18"/>
      <c r="F11" s="18"/>
      <c r="G11" s="7"/>
      <c r="H11" s="7"/>
      <c r="I11" s="7"/>
      <c r="J11" s="7"/>
      <c r="K11" s="288"/>
      <c r="M11" s="186" t="s">
        <v>125</v>
      </c>
      <c r="N11" s="187">
        <f>J49</f>
        <v>3.92</v>
      </c>
      <c r="O11" s="3" t="e">
        <f>J51</f>
        <v>#N/A</v>
      </c>
      <c r="P11" s="188" t="e">
        <f>J50</f>
        <v>#N/A</v>
      </c>
      <c r="Q11" s="3" t="e">
        <f>J48</f>
        <v>#N/A</v>
      </c>
      <c r="S11" s="298"/>
      <c r="T11" s="299"/>
      <c r="U11" s="300"/>
    </row>
    <row r="12" spans="1:21" ht="15" customHeight="1" x14ac:dyDescent="0.25">
      <c r="A12" s="10" t="s">
        <v>39</v>
      </c>
      <c r="B12" s="271" t="s">
        <v>38</v>
      </c>
      <c r="C12" s="271"/>
      <c r="D12" s="10" t="s">
        <v>40</v>
      </c>
      <c r="E12" s="22" t="s">
        <v>67</v>
      </c>
      <c r="F12" s="22" t="s">
        <v>51</v>
      </c>
      <c r="H12" s="228" t="s">
        <v>114</v>
      </c>
      <c r="I12" s="229"/>
      <c r="J12" s="132" t="e">
        <f>SUM(F13:F19)</f>
        <v>#N/A</v>
      </c>
      <c r="K12" s="288"/>
      <c r="M12" s="186" t="s">
        <v>126</v>
      </c>
      <c r="N12" s="187">
        <f>J60</f>
        <v>4.2</v>
      </c>
      <c r="O12" s="3" t="e">
        <f>J62</f>
        <v>#N/A</v>
      </c>
      <c r="P12" s="188" t="e">
        <f>J50</f>
        <v>#N/A</v>
      </c>
      <c r="Q12" s="3" t="e">
        <f>J59</f>
        <v>#N/A</v>
      </c>
      <c r="S12" s="301"/>
      <c r="T12" s="302"/>
      <c r="U12" s="303"/>
    </row>
    <row r="13" spans="1:21" ht="15" customHeight="1" x14ac:dyDescent="0.25">
      <c r="A13" s="329" t="s">
        <v>132</v>
      </c>
      <c r="B13" s="253" t="s">
        <v>35</v>
      </c>
      <c r="C13" s="253"/>
      <c r="D13" s="192">
        <v>50</v>
      </c>
      <c r="E13" s="180">
        <f>D13/1000</f>
        <v>0.05</v>
      </c>
      <c r="F13" s="15">
        <f>VLOOKUP($B13,INGREDIENTS!$B$2:$D$101,3,FALSE)*'BASES BLANCHES'!$E13</f>
        <v>0.1295</v>
      </c>
      <c r="H13" s="228" t="s">
        <v>113</v>
      </c>
      <c r="I13" s="229"/>
      <c r="J13" s="132">
        <f>INGREDIENTS!$N$11</f>
        <v>0.24500000000000002</v>
      </c>
      <c r="K13" s="288"/>
      <c r="M13" s="186" t="s">
        <v>127</v>
      </c>
      <c r="N13" s="187">
        <f>J49</f>
        <v>3.92</v>
      </c>
      <c r="O13" s="3" t="e">
        <f>J73</f>
        <v>#N/A</v>
      </c>
      <c r="P13" s="188" t="e">
        <f>J72</f>
        <v>#N/A</v>
      </c>
      <c r="Q13" s="3" t="e">
        <f>J70</f>
        <v>#N/A</v>
      </c>
    </row>
    <row r="14" spans="1:21" s="13" customFormat="1" ht="15" customHeight="1" x14ac:dyDescent="0.25">
      <c r="A14" s="329"/>
      <c r="B14" s="253" t="s">
        <v>74</v>
      </c>
      <c r="C14" s="253"/>
      <c r="D14" s="192">
        <v>80</v>
      </c>
      <c r="E14" s="180">
        <f t="shared" ref="E14:E15" si="1">D14/1000</f>
        <v>0.08</v>
      </c>
      <c r="F14" s="15">
        <f>VLOOKUP($B14,INGREDIENTS!$B$2:$D$101,3,FALSE)*'BASES BLANCHES'!$E14</f>
        <v>0.16</v>
      </c>
      <c r="H14" s="279" t="s">
        <v>112</v>
      </c>
      <c r="I14" s="280"/>
      <c r="J14" s="132">
        <f>GESTION!$E$19</f>
        <v>0.18</v>
      </c>
      <c r="K14" s="288"/>
      <c r="M14" s="186" t="s">
        <v>128</v>
      </c>
      <c r="N14" s="187">
        <f>J82</f>
        <v>2.65</v>
      </c>
      <c r="O14" s="3" t="e">
        <f>J84</f>
        <v>#N/A</v>
      </c>
      <c r="P14" s="188" t="e">
        <f>J83</f>
        <v>#N/A</v>
      </c>
      <c r="Q14" s="3" t="e">
        <f>J81</f>
        <v>#N/A</v>
      </c>
    </row>
    <row r="15" spans="1:21" ht="15" customHeight="1" x14ac:dyDescent="0.25">
      <c r="A15" s="329"/>
      <c r="B15" s="253"/>
      <c r="C15" s="253"/>
      <c r="D15" s="192">
        <v>100</v>
      </c>
      <c r="E15" s="180">
        <f t="shared" si="1"/>
        <v>0.1</v>
      </c>
      <c r="F15" s="15" t="e">
        <f>VLOOKUP($B15,INGREDIENTS!$B$2:$D$101,3,FALSE)*'BASES BLANCHES'!$E15</f>
        <v>#N/A</v>
      </c>
      <c r="H15" s="254" t="s">
        <v>86</v>
      </c>
      <c r="I15" s="254"/>
      <c r="J15" s="219" t="e">
        <f>SUM(J12+J13)</f>
        <v>#N/A</v>
      </c>
      <c r="K15" s="288"/>
      <c r="M15" s="13"/>
    </row>
    <row r="16" spans="1:21" ht="15" customHeight="1" x14ac:dyDescent="0.25">
      <c r="A16" s="329"/>
      <c r="B16" s="253"/>
      <c r="C16" s="253"/>
      <c r="D16" s="192">
        <v>40</v>
      </c>
      <c r="E16" s="180">
        <f t="shared" ref="E16:E17" si="2">D16/1000</f>
        <v>0.04</v>
      </c>
      <c r="F16" s="15" t="e">
        <f>VLOOKUP($B16,INGREDIENTS!$B$2:$D$101,3,FALSE)*'BASES BLANCHES'!$E16</f>
        <v>#N/A</v>
      </c>
      <c r="H16" s="265" t="s">
        <v>52</v>
      </c>
      <c r="I16" s="272"/>
      <c r="J16" s="206">
        <v>4.09</v>
      </c>
      <c r="K16" s="288"/>
      <c r="M16" s="13"/>
      <c r="N16" s="13"/>
      <c r="O16" s="13"/>
      <c r="Q16" s="13"/>
    </row>
    <row r="17" spans="1:17" ht="15" customHeight="1" x14ac:dyDescent="0.25">
      <c r="A17" s="329"/>
      <c r="B17" s="253"/>
      <c r="C17" s="253"/>
      <c r="D17" s="192">
        <v>20</v>
      </c>
      <c r="E17" s="180">
        <f t="shared" si="2"/>
        <v>0.02</v>
      </c>
      <c r="F17" s="15" t="e">
        <f>VLOOKUP($B17,INGREDIENTS!$B$2:$D$101,3,FALSE)*'BASES BLANCHES'!$E17</f>
        <v>#N/A</v>
      </c>
      <c r="H17" s="267" t="s">
        <v>111</v>
      </c>
      <c r="I17" s="267"/>
      <c r="J17" s="212" t="e">
        <f>SUM((J15*J16)+J15)</f>
        <v>#N/A</v>
      </c>
      <c r="K17" s="288"/>
      <c r="M17" s="13"/>
      <c r="N17" s="13"/>
      <c r="O17" s="13"/>
      <c r="Q17" s="13"/>
    </row>
    <row r="18" spans="1:17" ht="15" customHeight="1" x14ac:dyDescent="0.25">
      <c r="A18" s="329"/>
      <c r="B18" s="253"/>
      <c r="C18" s="253"/>
      <c r="D18" s="192">
        <v>15</v>
      </c>
      <c r="E18" s="180">
        <f t="shared" ref="E18:E19" si="3">D18/1000</f>
        <v>1.4999999999999999E-2</v>
      </c>
      <c r="F18" s="15" t="e">
        <f>VLOOKUP($B18,INGREDIENTS!$B$2:$D$101,3,FALSE)*'BASES BLANCHES'!$E18</f>
        <v>#N/A</v>
      </c>
      <c r="H18" s="290" t="s">
        <v>53</v>
      </c>
      <c r="I18" s="291"/>
      <c r="J18" s="216" t="e">
        <f>SUM((J17-(J12+J13)))</f>
        <v>#N/A</v>
      </c>
      <c r="K18" s="288"/>
      <c r="M18" s="13"/>
      <c r="N18" s="13"/>
      <c r="O18" s="13"/>
      <c r="Q18" s="13"/>
    </row>
    <row r="19" spans="1:17" ht="15" customHeight="1" x14ac:dyDescent="0.25">
      <c r="A19" s="329"/>
      <c r="B19" s="253"/>
      <c r="C19" s="253"/>
      <c r="D19" s="192">
        <v>10</v>
      </c>
      <c r="E19" s="14">
        <f t="shared" si="3"/>
        <v>0.01</v>
      </c>
      <c r="F19" s="15" t="e">
        <f>VLOOKUP($B19,INGREDIENTS!$B$2:$D$101,3,FALSE)*'BASES BLANCHES'!$E19</f>
        <v>#N/A</v>
      </c>
      <c r="H19" s="249" t="s">
        <v>70</v>
      </c>
      <c r="I19" s="122" t="s">
        <v>69</v>
      </c>
      <c r="J19" s="220" t="e">
        <f>((J12+J13)*GESTION!$C$13)+(J14*GESTION!$C$15)</f>
        <v>#N/A</v>
      </c>
      <c r="K19" s="288"/>
    </row>
    <row r="20" spans="1:17" s="13" customFormat="1" ht="15" customHeight="1" x14ac:dyDescent="0.25">
      <c r="A20" s="17"/>
      <c r="H20" s="249"/>
      <c r="I20" s="4" t="s">
        <v>71</v>
      </c>
      <c r="J20" s="133" t="e">
        <f>J17*GESTION!$C$14</f>
        <v>#N/A</v>
      </c>
      <c r="K20" s="288"/>
    </row>
    <row r="21" spans="1:17" s="13" customFormat="1" ht="15" customHeight="1" x14ac:dyDescent="0.25">
      <c r="A21" s="17"/>
      <c r="B21" s="17"/>
      <c r="C21" s="17"/>
      <c r="D21" s="17"/>
      <c r="E21" s="17"/>
      <c r="F21" s="98"/>
      <c r="H21" s="249"/>
      <c r="I21" s="123" t="s">
        <v>72</v>
      </c>
      <c r="J21" s="134" t="e">
        <f>J20-J19</f>
        <v>#N/A</v>
      </c>
      <c r="K21" s="288"/>
    </row>
    <row r="22" spans="1:17" ht="15.75" thickBot="1" x14ac:dyDescent="0.3">
      <c r="A22" s="8"/>
      <c r="B22" s="9"/>
      <c r="C22" s="9"/>
      <c r="D22" s="7"/>
      <c r="E22" s="18"/>
      <c r="F22" s="7"/>
      <c r="G22" s="7"/>
      <c r="H22" s="7"/>
      <c r="I22" s="7"/>
      <c r="J22" s="7"/>
      <c r="K22" s="288"/>
    </row>
    <row r="23" spans="1:17" x14ac:dyDescent="0.25">
      <c r="A23" s="10" t="s">
        <v>39</v>
      </c>
      <c r="B23" s="271" t="s">
        <v>38</v>
      </c>
      <c r="C23" s="271"/>
      <c r="D23" s="10" t="s">
        <v>40</v>
      </c>
      <c r="E23" s="22" t="s">
        <v>67</v>
      </c>
      <c r="F23" s="22" t="s">
        <v>51</v>
      </c>
      <c r="H23" s="228" t="s">
        <v>114</v>
      </c>
      <c r="I23" s="229"/>
      <c r="J23" s="132" t="e">
        <f>SUM(F24:F31)</f>
        <v>#N/A</v>
      </c>
      <c r="K23" s="288"/>
    </row>
    <row r="24" spans="1:17" ht="15" customHeight="1" x14ac:dyDescent="0.25">
      <c r="A24" s="304" t="s">
        <v>123</v>
      </c>
      <c r="B24" s="253" t="s">
        <v>35</v>
      </c>
      <c r="C24" s="253"/>
      <c r="D24" s="192">
        <v>70</v>
      </c>
      <c r="E24" s="180">
        <f>D24/1000</f>
        <v>7.0000000000000007E-2</v>
      </c>
      <c r="F24" s="15">
        <f>VLOOKUP($B24,INGREDIENTS!$B$2:$D$101,3,FALSE)*'BASES BLANCHES'!$E24</f>
        <v>0.18130000000000002</v>
      </c>
      <c r="H24" s="228" t="s">
        <v>113</v>
      </c>
      <c r="I24" s="229"/>
      <c r="J24" s="132">
        <f>INGREDIENTS!$N$11</f>
        <v>0.24500000000000002</v>
      </c>
      <c r="K24" s="288"/>
    </row>
    <row r="25" spans="1:17" s="13" customFormat="1" ht="15" customHeight="1" x14ac:dyDescent="0.25">
      <c r="A25" s="304"/>
      <c r="B25" s="253" t="s">
        <v>74</v>
      </c>
      <c r="C25" s="253"/>
      <c r="D25" s="192">
        <v>80</v>
      </c>
      <c r="E25" s="180">
        <f t="shared" ref="E25:E26" si="4">D25/1000</f>
        <v>0.08</v>
      </c>
      <c r="F25" s="15">
        <f>VLOOKUP($B25,INGREDIENTS!$B$2:$D$101,3,FALSE)*'BASES BLANCHES'!$E25</f>
        <v>0.16</v>
      </c>
      <c r="H25" s="279" t="s">
        <v>112</v>
      </c>
      <c r="I25" s="280"/>
      <c r="J25" s="132">
        <f>GESTION!$E$19</f>
        <v>0.18</v>
      </c>
      <c r="K25" s="288"/>
    </row>
    <row r="26" spans="1:17" ht="15" customHeight="1" x14ac:dyDescent="0.25">
      <c r="A26" s="304"/>
      <c r="B26" s="253"/>
      <c r="C26" s="253"/>
      <c r="D26" s="192">
        <v>40</v>
      </c>
      <c r="E26" s="180">
        <f t="shared" si="4"/>
        <v>0.04</v>
      </c>
      <c r="F26" s="15" t="e">
        <f>VLOOKUP($B26,INGREDIENTS!$B$2:$D$101,3,FALSE)*'BASES BLANCHES'!$E26</f>
        <v>#N/A</v>
      </c>
      <c r="H26" s="254" t="s">
        <v>86</v>
      </c>
      <c r="I26" s="254"/>
      <c r="J26" s="219" t="e">
        <f>SUM(J23+J24)</f>
        <v>#N/A</v>
      </c>
      <c r="K26" s="288"/>
    </row>
    <row r="27" spans="1:17" ht="15" customHeight="1" x14ac:dyDescent="0.25">
      <c r="A27" s="304"/>
      <c r="B27" s="253"/>
      <c r="C27" s="253"/>
      <c r="D27" s="191">
        <v>40</v>
      </c>
      <c r="E27" s="180">
        <f t="shared" ref="E27:E28" si="5">D27/1000</f>
        <v>0.04</v>
      </c>
      <c r="F27" s="15" t="e">
        <f>VLOOKUP($B27,INGREDIENTS!$B$2:$D$101,3,FALSE)*'BASES BLANCHES'!$E27</f>
        <v>#N/A</v>
      </c>
      <c r="H27" s="265" t="s">
        <v>52</v>
      </c>
      <c r="I27" s="272"/>
      <c r="J27" s="206">
        <v>4.4649999999999999</v>
      </c>
      <c r="K27" s="288"/>
    </row>
    <row r="28" spans="1:17" ht="15" customHeight="1" x14ac:dyDescent="0.25">
      <c r="A28" s="304"/>
      <c r="B28" s="253"/>
      <c r="C28" s="253"/>
      <c r="D28" s="191">
        <v>50</v>
      </c>
      <c r="E28" s="14">
        <f t="shared" si="5"/>
        <v>0.05</v>
      </c>
      <c r="F28" s="15" t="e">
        <f>VLOOKUP($B28,INGREDIENTS!$B$2:$D$101,3,FALSE)*'BASES BLANCHES'!$E28</f>
        <v>#N/A</v>
      </c>
      <c r="H28" s="267" t="s">
        <v>111</v>
      </c>
      <c r="I28" s="267"/>
      <c r="J28" s="212" t="e">
        <f>SUM((J26*J27)+J26)</f>
        <v>#N/A</v>
      </c>
      <c r="K28" s="288"/>
    </row>
    <row r="29" spans="1:17" ht="15" customHeight="1" x14ac:dyDescent="0.25">
      <c r="A29" s="17"/>
      <c r="H29" s="290" t="s">
        <v>53</v>
      </c>
      <c r="I29" s="291"/>
      <c r="J29" s="216" t="e">
        <f>SUM((J28-(J23+J24)))</f>
        <v>#N/A</v>
      </c>
      <c r="K29" s="288"/>
    </row>
    <row r="30" spans="1:17" s="13" customFormat="1" ht="15" customHeight="1" x14ac:dyDescent="0.25">
      <c r="A30" s="17"/>
      <c r="B30" s="17"/>
      <c r="C30" s="17"/>
      <c r="D30" s="17"/>
      <c r="E30" s="17"/>
      <c r="F30" s="98"/>
      <c r="H30" s="249" t="s">
        <v>70</v>
      </c>
      <c r="I30" s="122" t="s">
        <v>69</v>
      </c>
      <c r="J30" s="220" t="e">
        <f>((J23+J24)*GESTION!$C$13)+(J25*GESTION!$C$15)</f>
        <v>#N/A</v>
      </c>
      <c r="K30" s="288"/>
    </row>
    <row r="31" spans="1:17" s="13" customFormat="1" ht="15" customHeight="1" x14ac:dyDescent="0.25">
      <c r="A31" s="17"/>
      <c r="B31" s="17"/>
      <c r="C31" s="17"/>
      <c r="D31" s="17"/>
      <c r="E31" s="17"/>
      <c r="F31" s="98"/>
      <c r="H31" s="249"/>
      <c r="I31" s="4" t="s">
        <v>71</v>
      </c>
      <c r="J31" s="133" t="e">
        <f>J28*GESTION!$C$14</f>
        <v>#N/A</v>
      </c>
      <c r="K31" s="288"/>
    </row>
    <row r="32" spans="1:17" s="13" customFormat="1" ht="15" customHeight="1" x14ac:dyDescent="0.25">
      <c r="A32" s="17"/>
      <c r="B32" s="17"/>
      <c r="C32" s="17"/>
      <c r="D32" s="17"/>
      <c r="E32" s="17"/>
      <c r="F32" s="98"/>
      <c r="H32" s="249"/>
      <c r="I32" s="123" t="s">
        <v>72</v>
      </c>
      <c r="J32" s="134" t="e">
        <f>J31-J30</f>
        <v>#N/A</v>
      </c>
      <c r="K32" s="288"/>
    </row>
    <row r="33" spans="1:21" ht="15.75" customHeight="1" thickBot="1" x14ac:dyDescent="0.3">
      <c r="A33" s="8"/>
      <c r="B33" s="9"/>
      <c r="C33" s="9"/>
      <c r="D33" s="7"/>
      <c r="E33" s="18"/>
      <c r="F33" s="7"/>
      <c r="G33" s="7"/>
      <c r="H33" s="18"/>
      <c r="I33" s="12"/>
      <c r="J33" s="18"/>
      <c r="K33" s="288"/>
    </row>
    <row r="34" spans="1:21" ht="15" customHeight="1" x14ac:dyDescent="0.25">
      <c r="A34" s="10" t="s">
        <v>39</v>
      </c>
      <c r="B34" s="271" t="s">
        <v>38</v>
      </c>
      <c r="C34" s="271"/>
      <c r="D34" s="10" t="s">
        <v>40</v>
      </c>
      <c r="E34" s="22" t="s">
        <v>67</v>
      </c>
      <c r="F34" s="22" t="s">
        <v>51</v>
      </c>
      <c r="H34" s="228" t="s">
        <v>114</v>
      </c>
      <c r="I34" s="229"/>
      <c r="J34" s="132" t="e">
        <f>SUM(F35:F42)</f>
        <v>#N/A</v>
      </c>
      <c r="K34" s="288"/>
    </row>
    <row r="35" spans="1:21" ht="15" customHeight="1" x14ac:dyDescent="0.25">
      <c r="A35" s="304" t="s">
        <v>124</v>
      </c>
      <c r="B35" s="253" t="s">
        <v>35</v>
      </c>
      <c r="C35" s="253"/>
      <c r="D35" s="191">
        <v>50</v>
      </c>
      <c r="E35" s="14">
        <f>D35/1000</f>
        <v>0.05</v>
      </c>
      <c r="F35" s="15">
        <f>VLOOKUP($B35,INGREDIENTS!$B$2:$D$101,3,FALSE)*'BASES BLANCHES'!$E35</f>
        <v>0.1295</v>
      </c>
      <c r="H35" s="228" t="s">
        <v>113</v>
      </c>
      <c r="I35" s="229"/>
      <c r="J35" s="132">
        <v>0.14286666666666667</v>
      </c>
      <c r="K35" s="288"/>
    </row>
    <row r="36" spans="1:21" s="13" customFormat="1" ht="15" customHeight="1" x14ac:dyDescent="0.25">
      <c r="A36" s="304"/>
      <c r="B36" s="253" t="s">
        <v>74</v>
      </c>
      <c r="C36" s="253"/>
      <c r="D36" s="191">
        <v>80</v>
      </c>
      <c r="E36" s="180">
        <f t="shared" ref="E36:E38" si="6">D36/1000</f>
        <v>0.08</v>
      </c>
      <c r="F36" s="15">
        <f>VLOOKUP($B36,INGREDIENTS!$B$2:$D$101,3,FALSE)*'BASES BLANCHES'!$E36</f>
        <v>0.16</v>
      </c>
      <c r="H36" s="279" t="s">
        <v>112</v>
      </c>
      <c r="I36" s="280"/>
      <c r="J36" s="132">
        <f>GESTION!$E$19</f>
        <v>0.18</v>
      </c>
      <c r="K36" s="288"/>
    </row>
    <row r="37" spans="1:21" ht="15" customHeight="1" x14ac:dyDescent="0.25">
      <c r="A37" s="304"/>
      <c r="B37" s="253"/>
      <c r="C37" s="253"/>
      <c r="D37" s="191">
        <v>40</v>
      </c>
      <c r="E37" s="180">
        <f t="shared" si="6"/>
        <v>0.04</v>
      </c>
      <c r="F37" s="15" t="e">
        <f>VLOOKUP($B37,INGREDIENTS!$B$2:$D$101,3,FALSE)*'BASES BLANCHES'!$E37</f>
        <v>#N/A</v>
      </c>
      <c r="H37" s="254" t="s">
        <v>86</v>
      </c>
      <c r="I37" s="254"/>
      <c r="J37" s="219" t="e">
        <f>SUM(J34+J35)</f>
        <v>#N/A</v>
      </c>
      <c r="K37" s="288"/>
    </row>
    <row r="38" spans="1:21" ht="15" customHeight="1" x14ac:dyDescent="0.25">
      <c r="A38" s="304"/>
      <c r="B38" s="253"/>
      <c r="C38" s="253"/>
      <c r="D38" s="191">
        <v>90</v>
      </c>
      <c r="E38" s="180">
        <f t="shared" si="6"/>
        <v>0.09</v>
      </c>
      <c r="F38" s="15" t="e">
        <f>VLOOKUP($B38,INGREDIENTS!$B$2:$D$101,3,FALSE)*'BASES BLANCHES'!$E38</f>
        <v>#N/A</v>
      </c>
      <c r="H38" s="265" t="s">
        <v>52</v>
      </c>
      <c r="I38" s="272"/>
      <c r="J38" s="206">
        <v>2.7</v>
      </c>
      <c r="K38" s="288"/>
    </row>
    <row r="39" spans="1:21" s="13" customFormat="1" ht="15" customHeight="1" x14ac:dyDescent="0.25">
      <c r="A39" s="304"/>
      <c r="B39" s="253"/>
      <c r="C39" s="253"/>
      <c r="D39" s="191">
        <v>30</v>
      </c>
      <c r="E39" s="180">
        <f t="shared" ref="E39:E40" si="7">D39/1000</f>
        <v>0.03</v>
      </c>
      <c r="F39" s="15" t="e">
        <f>VLOOKUP($B39,INGREDIENTS!$B$2:$D$101,3,FALSE)*'BASES BLANCHES'!$E39</f>
        <v>#N/A</v>
      </c>
      <c r="H39" s="267" t="s">
        <v>111</v>
      </c>
      <c r="I39" s="267"/>
      <c r="J39" s="207" t="e">
        <f>SUM((J37*J38)+J37)</f>
        <v>#N/A</v>
      </c>
      <c r="K39" s="288"/>
    </row>
    <row r="40" spans="1:21" ht="15" customHeight="1" x14ac:dyDescent="0.25">
      <c r="A40" s="304"/>
      <c r="B40" s="253"/>
      <c r="C40" s="253"/>
      <c r="D40" s="191">
        <v>5</v>
      </c>
      <c r="E40" s="14">
        <f t="shared" si="7"/>
        <v>5.0000000000000001E-3</v>
      </c>
      <c r="F40" s="15" t="e">
        <f>VLOOKUP($B40,INGREDIENTS!$B$2:$D$101,3,FALSE)*'BASES BLANCHES'!$E40</f>
        <v>#N/A</v>
      </c>
      <c r="H40" s="290" t="s">
        <v>53</v>
      </c>
      <c r="I40" s="291"/>
      <c r="J40" s="216" t="e">
        <f>SUM((J39-(J34+J35)))</f>
        <v>#N/A</v>
      </c>
      <c r="K40" s="288"/>
    </row>
    <row r="41" spans="1:21" ht="15" customHeight="1" x14ac:dyDescent="0.25">
      <c r="A41" s="17"/>
      <c r="H41" s="249" t="s">
        <v>70</v>
      </c>
      <c r="I41" s="122" t="s">
        <v>69</v>
      </c>
      <c r="J41" s="220" t="e">
        <f>((J34+J35)*GESTION!$C$13)+(J36*GESTION!$C$15)</f>
        <v>#N/A</v>
      </c>
      <c r="K41" s="288"/>
    </row>
    <row r="42" spans="1:21" s="13" customFormat="1" ht="15" customHeight="1" x14ac:dyDescent="0.25">
      <c r="A42" s="17"/>
      <c r="B42" s="17"/>
      <c r="C42" s="17"/>
      <c r="D42" s="17"/>
      <c r="E42" s="17"/>
      <c r="F42" s="98"/>
      <c r="H42" s="249"/>
      <c r="I42" s="4" t="s">
        <v>71</v>
      </c>
      <c r="J42" s="133" t="e">
        <f>J39*GESTION!$C$14</f>
        <v>#N/A</v>
      </c>
      <c r="K42" s="288"/>
    </row>
    <row r="43" spans="1:21" s="13" customFormat="1" ht="15" customHeight="1" x14ac:dyDescent="0.25">
      <c r="A43" s="17"/>
      <c r="B43" s="17"/>
      <c r="C43" s="17"/>
      <c r="D43" s="17"/>
      <c r="E43" s="17"/>
      <c r="F43" s="98"/>
      <c r="H43" s="249"/>
      <c r="I43" s="123" t="s">
        <v>72</v>
      </c>
      <c r="J43" s="134" t="e">
        <f>J42-J41</f>
        <v>#N/A</v>
      </c>
      <c r="K43" s="288"/>
    </row>
    <row r="44" spans="1:21" ht="15.75" thickBot="1" x14ac:dyDescent="0.3">
      <c r="A44" s="8"/>
      <c r="B44" s="9"/>
      <c r="C44" s="9"/>
      <c r="D44" s="7"/>
      <c r="E44" s="18"/>
      <c r="F44" s="7"/>
      <c r="G44" s="7"/>
      <c r="H44" s="7"/>
      <c r="I44" s="7"/>
      <c r="J44" s="7"/>
      <c r="K44" s="288"/>
      <c r="L44" s="13"/>
      <c r="M44" s="13"/>
      <c r="N44" s="13"/>
      <c r="O44" s="13"/>
      <c r="Q44" s="13"/>
      <c r="R44" s="13"/>
      <c r="S44" s="13"/>
      <c r="T44" s="13"/>
      <c r="U44" s="13"/>
    </row>
    <row r="45" spans="1:21" x14ac:dyDescent="0.25">
      <c r="A45" s="135" t="s">
        <v>39</v>
      </c>
      <c r="B45" s="271" t="s">
        <v>38</v>
      </c>
      <c r="C45" s="271"/>
      <c r="D45" s="10" t="s">
        <v>40</v>
      </c>
      <c r="E45" s="22" t="s">
        <v>67</v>
      </c>
      <c r="F45" s="22" t="s">
        <v>51</v>
      </c>
      <c r="H45" s="228" t="s">
        <v>114</v>
      </c>
      <c r="I45" s="229"/>
      <c r="J45" s="139" t="e">
        <f>SUM(F46:F53)</f>
        <v>#N/A</v>
      </c>
      <c r="K45" s="288"/>
      <c r="L45" s="13"/>
      <c r="M45" s="13"/>
      <c r="N45" s="13"/>
      <c r="O45" s="13"/>
      <c r="Q45" s="13"/>
      <c r="R45" s="13"/>
      <c r="S45" s="13"/>
      <c r="T45" s="13"/>
      <c r="U45" s="13"/>
    </row>
    <row r="46" spans="1:21" ht="15" customHeight="1" x14ac:dyDescent="0.25">
      <c r="A46" s="328" t="s">
        <v>125</v>
      </c>
      <c r="B46" s="253" t="s">
        <v>35</v>
      </c>
      <c r="C46" s="253"/>
      <c r="D46" s="191">
        <v>50</v>
      </c>
      <c r="E46" s="14">
        <f>D46/1000</f>
        <v>0.05</v>
      </c>
      <c r="F46" s="15">
        <f>VLOOKUP($B46,INGREDIENTS!$B$2:$D$101,3,FALSE)*'BASES BLANCHES'!$E46</f>
        <v>0.1295</v>
      </c>
      <c r="H46" s="228" t="s">
        <v>113</v>
      </c>
      <c r="I46" s="229"/>
      <c r="J46" s="132">
        <f>INGREDIENTS!$N$11</f>
        <v>0.24500000000000002</v>
      </c>
      <c r="K46" s="288"/>
      <c r="L46" s="13"/>
      <c r="M46" s="13"/>
      <c r="N46" s="13"/>
      <c r="O46" s="13"/>
      <c r="Q46" s="13"/>
      <c r="R46" s="13"/>
      <c r="S46" s="13"/>
      <c r="T46" s="13"/>
      <c r="U46" s="13"/>
    </row>
    <row r="47" spans="1:21" s="13" customFormat="1" ht="15" customHeight="1" x14ac:dyDescent="0.25">
      <c r="A47" s="328"/>
      <c r="B47" s="253" t="s">
        <v>74</v>
      </c>
      <c r="C47" s="253"/>
      <c r="D47" s="191">
        <v>80</v>
      </c>
      <c r="E47" s="180">
        <f t="shared" ref="E47:E48" si="8">D47/1000</f>
        <v>0.08</v>
      </c>
      <c r="F47" s="15">
        <f>VLOOKUP($B47,INGREDIENTS!$B$2:$D$101,3,FALSE)*'BASES BLANCHES'!$E47</f>
        <v>0.16</v>
      </c>
      <c r="H47" s="279" t="s">
        <v>112</v>
      </c>
      <c r="I47" s="280"/>
      <c r="J47" s="132">
        <f>GESTION!$E$19</f>
        <v>0.18</v>
      </c>
      <c r="K47" s="288"/>
    </row>
    <row r="48" spans="1:21" ht="15" customHeight="1" x14ac:dyDescent="0.25">
      <c r="A48" s="328"/>
      <c r="B48" s="253"/>
      <c r="C48" s="253"/>
      <c r="D48" s="191">
        <v>40</v>
      </c>
      <c r="E48" s="180">
        <f t="shared" si="8"/>
        <v>0.04</v>
      </c>
      <c r="F48" s="15" t="e">
        <f>VLOOKUP($B48,INGREDIENTS!$B$2:$D$101,3,FALSE)*'BASES BLANCHES'!$E48</f>
        <v>#N/A</v>
      </c>
      <c r="H48" s="254" t="s">
        <v>86</v>
      </c>
      <c r="I48" s="254"/>
      <c r="J48" s="218" t="e">
        <f>SUM(J45+J46)</f>
        <v>#N/A</v>
      </c>
      <c r="K48" s="288"/>
    </row>
    <row r="49" spans="1:11" ht="15" customHeight="1" x14ac:dyDescent="0.25">
      <c r="A49" s="328"/>
      <c r="B49" s="253"/>
      <c r="C49" s="253"/>
      <c r="D49" s="191">
        <v>150</v>
      </c>
      <c r="E49" s="180">
        <v>0.15</v>
      </c>
      <c r="F49" s="15" t="e">
        <f>VLOOKUP($B49,INGREDIENTS!$B$2:$D$101,3,FALSE)*'BASES BLANCHES'!$E49</f>
        <v>#N/A</v>
      </c>
      <c r="H49" s="265" t="s">
        <v>52</v>
      </c>
      <c r="I49" s="272"/>
      <c r="J49" s="217">
        <v>3.92</v>
      </c>
      <c r="K49" s="288"/>
    </row>
    <row r="50" spans="1:11" ht="15" customHeight="1" x14ac:dyDescent="0.25">
      <c r="A50" s="328"/>
      <c r="B50" s="253"/>
      <c r="C50" s="253"/>
      <c r="D50" s="191">
        <v>0.3</v>
      </c>
      <c r="E50" s="180">
        <v>3.0000000000000001E-3</v>
      </c>
      <c r="F50" s="15" t="e">
        <f>VLOOKUP($B50,INGREDIENTS!$B$2:$D$101,3,FALSE)*'BASES BLANCHES'!$E50</f>
        <v>#N/A</v>
      </c>
      <c r="H50" s="267" t="s">
        <v>111</v>
      </c>
      <c r="I50" s="267"/>
      <c r="J50" s="213" t="e">
        <f>SUM((J48*J49)+J48)</f>
        <v>#N/A</v>
      </c>
      <c r="K50" s="288"/>
    </row>
    <row r="51" spans="1:11" ht="15" customHeight="1" x14ac:dyDescent="0.25">
      <c r="A51" s="328"/>
      <c r="B51" s="253"/>
      <c r="C51" s="253"/>
      <c r="D51" s="191">
        <v>0.5</v>
      </c>
      <c r="E51" s="14">
        <v>5.0000000000000001E-3</v>
      </c>
      <c r="F51" s="15" t="e">
        <f>VLOOKUP($B51,INGREDIENTS!$B$2:$D$101,3,FALSE)*'BASES BLANCHES'!$E51</f>
        <v>#N/A</v>
      </c>
      <c r="H51" s="290" t="s">
        <v>53</v>
      </c>
      <c r="I51" s="291"/>
      <c r="J51" s="215" t="e">
        <f>SUM((J50-(J45+J46)))</f>
        <v>#N/A</v>
      </c>
      <c r="K51" s="288"/>
    </row>
    <row r="52" spans="1:11" ht="15" customHeight="1" x14ac:dyDescent="0.25">
      <c r="A52" s="13"/>
      <c r="H52" s="249" t="s">
        <v>70</v>
      </c>
      <c r="I52" s="122" t="s">
        <v>69</v>
      </c>
      <c r="J52" s="220" t="e">
        <f>((J45+J46)*GESTION!$C$13)+(J47*GESTION!$C$15)</f>
        <v>#N/A</v>
      </c>
      <c r="K52" s="288"/>
    </row>
    <row r="53" spans="1:11" x14ac:dyDescent="0.25">
      <c r="H53" s="249"/>
      <c r="I53" s="4" t="s">
        <v>71</v>
      </c>
      <c r="J53" s="133" t="e">
        <f>J50*GESTION!$C$14</f>
        <v>#N/A</v>
      </c>
      <c r="K53" s="288"/>
    </row>
    <row r="54" spans="1:11" x14ac:dyDescent="0.25">
      <c r="A54" s="13"/>
      <c r="B54" s="13"/>
      <c r="C54" s="13"/>
      <c r="D54" s="13"/>
      <c r="F54" s="13"/>
      <c r="G54" s="13"/>
      <c r="H54" s="249"/>
      <c r="I54" s="123" t="s">
        <v>72</v>
      </c>
      <c r="J54" s="124" t="e">
        <f>J53-J52</f>
        <v>#N/A</v>
      </c>
      <c r="K54" s="288"/>
    </row>
    <row r="55" spans="1:11" ht="15.75" thickBot="1" x14ac:dyDescent="0.3">
      <c r="A55" s="18"/>
      <c r="B55" s="18"/>
      <c r="C55" s="18"/>
      <c r="D55" s="18"/>
      <c r="E55" s="18"/>
      <c r="F55" s="18"/>
      <c r="G55" s="18"/>
      <c r="H55" s="18"/>
      <c r="I55" s="138"/>
      <c r="J55" s="21"/>
      <c r="K55" s="288"/>
    </row>
    <row r="56" spans="1:11" x14ac:dyDescent="0.25">
      <c r="A56" s="99" t="s">
        <v>39</v>
      </c>
      <c r="B56" s="285" t="s">
        <v>38</v>
      </c>
      <c r="C56" s="286"/>
      <c r="D56" s="11" t="s">
        <v>40</v>
      </c>
      <c r="E56" s="22" t="s">
        <v>67</v>
      </c>
      <c r="F56" s="11" t="s">
        <v>51</v>
      </c>
      <c r="H56" s="228" t="s">
        <v>114</v>
      </c>
      <c r="I56" s="229"/>
      <c r="J56" s="15" t="e">
        <f>SUM(F57:F63)</f>
        <v>#N/A</v>
      </c>
      <c r="K56" s="288"/>
    </row>
    <row r="57" spans="1:11" ht="15" customHeight="1" x14ac:dyDescent="0.25">
      <c r="A57" s="327" t="s">
        <v>126</v>
      </c>
      <c r="B57" s="253" t="s">
        <v>35</v>
      </c>
      <c r="C57" s="253"/>
      <c r="D57" s="191">
        <v>50</v>
      </c>
      <c r="E57" s="14">
        <f>D57/1000</f>
        <v>0.05</v>
      </c>
      <c r="F57" s="15">
        <f>VLOOKUP($B57,INGREDIENTS!$B$2:$D$101,3,FALSE)*'BASES BLANCHES'!$E57</f>
        <v>0.1295</v>
      </c>
      <c r="H57" s="228" t="s">
        <v>113</v>
      </c>
      <c r="I57" s="229"/>
      <c r="J57" s="132">
        <f>INGREDIENTS!$N$11</f>
        <v>0.24500000000000002</v>
      </c>
      <c r="K57" s="288"/>
    </row>
    <row r="58" spans="1:11" s="13" customFormat="1" ht="15" customHeight="1" x14ac:dyDescent="0.25">
      <c r="A58" s="327"/>
      <c r="B58" s="253" t="s">
        <v>74</v>
      </c>
      <c r="C58" s="253"/>
      <c r="D58" s="191">
        <v>80</v>
      </c>
      <c r="E58" s="180">
        <f t="shared" ref="E58" si="9">D58/1000</f>
        <v>0.08</v>
      </c>
      <c r="F58" s="15">
        <f>VLOOKUP($B58,INGREDIENTS!$B$2:$D$101,3,FALSE)*'BASES BLANCHES'!$E58</f>
        <v>0.16</v>
      </c>
      <c r="H58" s="279" t="s">
        <v>112</v>
      </c>
      <c r="I58" s="280"/>
      <c r="J58" s="132">
        <f>GESTION!$E$19</f>
        <v>0.18</v>
      </c>
      <c r="K58" s="288"/>
    </row>
    <row r="59" spans="1:11" ht="15" customHeight="1" x14ac:dyDescent="0.25">
      <c r="A59" s="327"/>
      <c r="B59" s="253"/>
      <c r="C59" s="253"/>
      <c r="D59" s="193">
        <v>40</v>
      </c>
      <c r="E59" s="181">
        <v>0.04</v>
      </c>
      <c r="F59" s="15" t="e">
        <f>VLOOKUP($B59,INGREDIENTS!$B$2:$D$101,3,FALSE)*'BASES BLANCHES'!$E59</f>
        <v>#N/A</v>
      </c>
      <c r="G59" s="13"/>
      <c r="H59" s="254" t="s">
        <v>86</v>
      </c>
      <c r="I59" s="254"/>
      <c r="J59" s="218" t="e">
        <f>SUM(J56+J57)</f>
        <v>#N/A</v>
      </c>
      <c r="K59" s="288"/>
    </row>
    <row r="60" spans="1:11" ht="15" customHeight="1" x14ac:dyDescent="0.25">
      <c r="A60" s="327"/>
      <c r="B60" s="253"/>
      <c r="C60" s="253"/>
      <c r="D60" s="191">
        <v>15</v>
      </c>
      <c r="E60" s="180">
        <v>1.4999999999999999E-2</v>
      </c>
      <c r="F60" s="15" t="e">
        <f>VLOOKUP($B60,INGREDIENTS!$B$2:$D$101,3,FALSE)*'BASES BLANCHES'!$E60</f>
        <v>#N/A</v>
      </c>
      <c r="G60" s="13"/>
      <c r="H60" s="265" t="s">
        <v>52</v>
      </c>
      <c r="I60" s="272"/>
      <c r="J60" s="217">
        <v>4.2</v>
      </c>
      <c r="K60" s="288"/>
    </row>
    <row r="61" spans="1:11" ht="15" customHeight="1" x14ac:dyDescent="0.25">
      <c r="A61" s="327"/>
      <c r="B61" s="253"/>
      <c r="C61" s="253"/>
      <c r="D61" s="191">
        <v>35</v>
      </c>
      <c r="E61" s="180">
        <v>3.5000000000000003E-2</v>
      </c>
      <c r="F61" s="15" t="e">
        <f>VLOOKUP($B61,INGREDIENTS!$B$2:$D$101,3,FALSE)*'BASES BLANCHES'!$E61</f>
        <v>#N/A</v>
      </c>
      <c r="G61" s="13"/>
      <c r="H61" s="267" t="s">
        <v>111</v>
      </c>
      <c r="I61" s="267"/>
      <c r="J61" s="214" t="e">
        <f>SUM((J59*J60)+J59)</f>
        <v>#N/A</v>
      </c>
      <c r="K61" s="288"/>
    </row>
    <row r="62" spans="1:11" ht="15" customHeight="1" x14ac:dyDescent="0.25">
      <c r="A62" s="327"/>
      <c r="B62" s="253"/>
      <c r="C62" s="253"/>
      <c r="D62" s="191">
        <v>150</v>
      </c>
      <c r="E62" s="180">
        <v>0.15</v>
      </c>
      <c r="F62" s="15" t="e">
        <f>VLOOKUP($B62,INGREDIENTS!$B$2:$D$101,3,FALSE)*'BASES BLANCHES'!$E62</f>
        <v>#N/A</v>
      </c>
      <c r="G62" s="13"/>
      <c r="H62" s="290" t="s">
        <v>53</v>
      </c>
      <c r="I62" s="291"/>
      <c r="J62" s="215" t="e">
        <f>SUM((J61-(J56+J57)))</f>
        <v>#N/A</v>
      </c>
      <c r="K62" s="288"/>
    </row>
    <row r="63" spans="1:11" ht="15" customHeight="1" x14ac:dyDescent="0.25">
      <c r="A63" s="327"/>
      <c r="B63" s="253"/>
      <c r="C63" s="253"/>
      <c r="D63" s="191">
        <v>10</v>
      </c>
      <c r="E63" s="14">
        <f t="shared" ref="E63" si="10">D63/1000</f>
        <v>0.01</v>
      </c>
      <c r="F63" s="15" t="e">
        <f>VLOOKUP($B63,INGREDIENTS!$B$2:$D$101,3,FALSE)*'BASES BLANCHES'!$E63</f>
        <v>#N/A</v>
      </c>
      <c r="G63" s="13"/>
      <c r="H63" s="249" t="s">
        <v>70</v>
      </c>
      <c r="I63" s="122" t="s">
        <v>69</v>
      </c>
      <c r="J63" s="220" t="e">
        <f>((J56+J57)*GESTION!$C$13)+(J58*GESTION!$C$15)</f>
        <v>#N/A</v>
      </c>
      <c r="K63" s="288"/>
    </row>
    <row r="64" spans="1:11" ht="15" customHeight="1" x14ac:dyDescent="0.25">
      <c r="A64" s="17"/>
      <c r="G64" s="13"/>
      <c r="H64" s="249"/>
      <c r="I64" s="4" t="s">
        <v>71</v>
      </c>
      <c r="J64" s="133" t="e">
        <f>J61*GESTION!$C$14</f>
        <v>#N/A</v>
      </c>
      <c r="K64" s="288"/>
    </row>
    <row r="65" spans="1:11" x14ac:dyDescent="0.25">
      <c r="A65" s="17"/>
      <c r="B65" s="17"/>
      <c r="C65" s="17"/>
      <c r="D65" s="17"/>
      <c r="E65" s="17"/>
      <c r="F65" s="21"/>
      <c r="G65" s="13"/>
      <c r="H65" s="249"/>
      <c r="I65" s="123" t="s">
        <v>72</v>
      </c>
      <c r="J65" s="124" t="e">
        <f>J64-J63</f>
        <v>#N/A</v>
      </c>
      <c r="K65" s="288"/>
    </row>
    <row r="66" spans="1:11" ht="15.75" thickBot="1" x14ac:dyDescent="0.3">
      <c r="A66" s="18"/>
      <c r="B66" s="18"/>
      <c r="C66" s="18"/>
      <c r="D66" s="18"/>
      <c r="E66" s="18"/>
      <c r="F66" s="18"/>
      <c r="G66" s="18"/>
      <c r="H66" s="18"/>
      <c r="I66" s="18"/>
      <c r="J66" s="21"/>
      <c r="K66" s="288"/>
    </row>
    <row r="67" spans="1:11" x14ac:dyDescent="0.25">
      <c r="A67" s="99" t="s">
        <v>39</v>
      </c>
      <c r="B67" s="293" t="s">
        <v>38</v>
      </c>
      <c r="C67" s="294"/>
      <c r="D67" s="11" t="s">
        <v>40</v>
      </c>
      <c r="E67" s="22" t="s">
        <v>67</v>
      </c>
      <c r="F67" s="11" t="s">
        <v>51</v>
      </c>
      <c r="G67" s="13"/>
      <c r="H67" s="228" t="s">
        <v>114</v>
      </c>
      <c r="I67" s="229"/>
      <c r="J67" s="15" t="e">
        <f>SUM(F68:F75)</f>
        <v>#N/A</v>
      </c>
      <c r="K67" s="288"/>
    </row>
    <row r="68" spans="1:11" ht="15" customHeight="1" x14ac:dyDescent="0.25">
      <c r="A68" s="305" t="s">
        <v>127</v>
      </c>
      <c r="B68" s="253" t="s">
        <v>35</v>
      </c>
      <c r="C68" s="253"/>
      <c r="D68" s="191">
        <v>50</v>
      </c>
      <c r="E68" s="14">
        <f>D68/1000</f>
        <v>0.05</v>
      </c>
      <c r="F68" s="15">
        <f>VLOOKUP($B68,INGREDIENTS!$B$2:$D$101,3,FALSE)*'BASES BLANCHES'!$E68</f>
        <v>0.1295</v>
      </c>
      <c r="G68" s="13"/>
      <c r="H68" s="228" t="s">
        <v>113</v>
      </c>
      <c r="I68" s="229"/>
      <c r="J68" s="132">
        <f>INGREDIENTS!$N$11</f>
        <v>0.24500000000000002</v>
      </c>
      <c r="K68" s="288"/>
    </row>
    <row r="69" spans="1:11" s="13" customFormat="1" ht="15" customHeight="1" x14ac:dyDescent="0.25">
      <c r="A69" s="305"/>
      <c r="B69" s="253" t="s">
        <v>74</v>
      </c>
      <c r="C69" s="253"/>
      <c r="D69" s="191">
        <v>80</v>
      </c>
      <c r="E69" s="180">
        <f t="shared" ref="E69:E72" si="11">D69/1000</f>
        <v>0.08</v>
      </c>
      <c r="F69" s="15">
        <f>VLOOKUP($B69,INGREDIENTS!$B$2:$D$101,3,FALSE)*'BASES BLANCHES'!$E69</f>
        <v>0.16</v>
      </c>
      <c r="H69" s="279" t="s">
        <v>112</v>
      </c>
      <c r="I69" s="280"/>
      <c r="J69" s="132">
        <f>GESTION!$E$19</f>
        <v>0.18</v>
      </c>
      <c r="K69" s="288"/>
    </row>
    <row r="70" spans="1:11" ht="15" customHeight="1" x14ac:dyDescent="0.25">
      <c r="A70" s="305"/>
      <c r="B70" s="253"/>
      <c r="C70" s="253"/>
      <c r="D70" s="193">
        <v>80</v>
      </c>
      <c r="E70" s="180">
        <f t="shared" si="11"/>
        <v>0.08</v>
      </c>
      <c r="F70" s="15" t="e">
        <f>VLOOKUP($B70,INGREDIENTS!$B$2:$D$101,3,FALSE)*'BASES BLANCHES'!$E70</f>
        <v>#N/A</v>
      </c>
      <c r="G70" s="13"/>
      <c r="H70" s="254" t="s">
        <v>86</v>
      </c>
      <c r="I70" s="254"/>
      <c r="J70" s="218" t="e">
        <f>SUM(J67+J68)</f>
        <v>#N/A</v>
      </c>
      <c r="K70" s="288"/>
    </row>
    <row r="71" spans="1:11" ht="15" customHeight="1" x14ac:dyDescent="0.25">
      <c r="A71" s="305"/>
      <c r="B71" s="253"/>
      <c r="C71" s="253"/>
      <c r="D71" s="191">
        <v>10</v>
      </c>
      <c r="E71" s="180">
        <f t="shared" si="11"/>
        <v>0.01</v>
      </c>
      <c r="F71" s="15" t="e">
        <f>VLOOKUP($B71,INGREDIENTS!$B$2:$D$101,3,FALSE)*'BASES BLANCHES'!$E71</f>
        <v>#N/A</v>
      </c>
      <c r="G71" s="13"/>
      <c r="H71" s="265" t="s">
        <v>52</v>
      </c>
      <c r="I71" s="272"/>
      <c r="J71" s="217">
        <v>3.2</v>
      </c>
      <c r="K71" s="288"/>
    </row>
    <row r="72" spans="1:11" ht="15" customHeight="1" x14ac:dyDescent="0.25">
      <c r="A72" s="305"/>
      <c r="B72" s="253"/>
      <c r="C72" s="253"/>
      <c r="D72" s="191">
        <v>10</v>
      </c>
      <c r="E72" s="14">
        <f t="shared" si="11"/>
        <v>0.01</v>
      </c>
      <c r="F72" s="15" t="e">
        <f>VLOOKUP($B72,INGREDIENTS!$B$2:$D$101,3,FALSE)*'BASES BLANCHES'!$E72</f>
        <v>#N/A</v>
      </c>
      <c r="G72" s="13"/>
      <c r="H72" s="267" t="s">
        <v>111</v>
      </c>
      <c r="I72" s="267"/>
      <c r="J72" s="214" t="e">
        <f>SUM((J70*J71)+J70)</f>
        <v>#N/A</v>
      </c>
      <c r="K72" s="288"/>
    </row>
    <row r="73" spans="1:11" ht="15" customHeight="1" x14ac:dyDescent="0.25">
      <c r="A73" s="141"/>
      <c r="G73" s="13"/>
      <c r="H73" s="290" t="s">
        <v>53</v>
      </c>
      <c r="I73" s="291"/>
      <c r="J73" s="215" t="e">
        <f>SUM((J72-(J67+J68)))</f>
        <v>#N/A</v>
      </c>
      <c r="K73" s="288"/>
    </row>
    <row r="74" spans="1:11" x14ac:dyDescent="0.25">
      <c r="A74" s="141"/>
      <c r="B74" s="17"/>
      <c r="C74" s="17"/>
      <c r="D74" s="17"/>
      <c r="E74" s="17"/>
      <c r="F74" s="98"/>
      <c r="G74" s="13"/>
      <c r="H74" s="249" t="s">
        <v>70</v>
      </c>
      <c r="I74" s="122" t="s">
        <v>69</v>
      </c>
      <c r="J74" s="220" t="e">
        <f>((J67+J68)*GESTION!$C$13)+(J69*GESTION!$C$15)</f>
        <v>#N/A</v>
      </c>
      <c r="K74" s="288"/>
    </row>
    <row r="75" spans="1:11" x14ac:dyDescent="0.25">
      <c r="A75" s="141"/>
      <c r="B75" s="141"/>
      <c r="C75" s="141"/>
      <c r="D75" s="141"/>
      <c r="E75" s="141"/>
      <c r="F75" s="141"/>
      <c r="G75" s="13"/>
      <c r="H75" s="249"/>
      <c r="I75" s="4" t="s">
        <v>71</v>
      </c>
      <c r="J75" s="133" t="e">
        <f>J72*GESTION!$C$14</f>
        <v>#N/A</v>
      </c>
      <c r="K75" s="288"/>
    </row>
    <row r="76" spans="1:11" x14ac:dyDescent="0.25">
      <c r="A76" s="141"/>
      <c r="B76" s="17"/>
      <c r="C76" s="17"/>
      <c r="D76" s="17"/>
      <c r="E76" s="17"/>
      <c r="F76" s="98"/>
      <c r="G76" s="13"/>
      <c r="H76" s="249"/>
      <c r="I76" s="123" t="s">
        <v>72</v>
      </c>
      <c r="J76" s="124" t="e">
        <f>J75-J74</f>
        <v>#N/A</v>
      </c>
      <c r="K76" s="288"/>
    </row>
    <row r="77" spans="1:11" ht="15.75" thickBot="1" x14ac:dyDescent="0.3">
      <c r="A77" s="143"/>
      <c r="B77" s="292"/>
      <c r="C77" s="292"/>
      <c r="D77" s="19"/>
      <c r="E77" s="19"/>
      <c r="F77" s="18"/>
      <c r="G77" s="18"/>
      <c r="H77" s="18"/>
      <c r="I77" s="18"/>
      <c r="J77" s="21"/>
      <c r="K77" s="288"/>
    </row>
    <row r="78" spans="1:11" x14ac:dyDescent="0.25">
      <c r="H78" s="228" t="s">
        <v>114</v>
      </c>
      <c r="I78" s="229"/>
      <c r="J78" s="15" t="e">
        <f>SUM(F79:F85)</f>
        <v>#N/A</v>
      </c>
      <c r="K78" s="288"/>
    </row>
    <row r="79" spans="1:11" x14ac:dyDescent="0.25">
      <c r="A79" s="135" t="s">
        <v>39</v>
      </c>
      <c r="B79" s="271" t="s">
        <v>38</v>
      </c>
      <c r="C79" s="271"/>
      <c r="D79" s="22" t="s">
        <v>40</v>
      </c>
      <c r="E79" s="22" t="s">
        <v>67</v>
      </c>
      <c r="F79" s="22" t="s">
        <v>51</v>
      </c>
      <c r="G79" s="13"/>
      <c r="H79" s="228" t="s">
        <v>113</v>
      </c>
      <c r="I79" s="229"/>
      <c r="J79" s="132">
        <f>INGREDIENTS!$N$11</f>
        <v>0.24500000000000002</v>
      </c>
      <c r="K79" s="288"/>
    </row>
    <row r="80" spans="1:11" s="13" customFormat="1" x14ac:dyDescent="0.25">
      <c r="A80" s="324" t="s">
        <v>128</v>
      </c>
      <c r="B80" s="253" t="s">
        <v>35</v>
      </c>
      <c r="C80" s="253"/>
      <c r="D80" s="191">
        <v>50</v>
      </c>
      <c r="E80" s="180">
        <f>D80/1000</f>
        <v>0.05</v>
      </c>
      <c r="F80" s="15">
        <f>VLOOKUP($B80,INGREDIENTS!$B$2:$D$101,3,FALSE)*'BASES BLANCHES'!$E80</f>
        <v>0.1295</v>
      </c>
      <c r="H80" s="279" t="s">
        <v>112</v>
      </c>
      <c r="I80" s="280"/>
      <c r="J80" s="132">
        <f>GESTION!$E$19</f>
        <v>0.18</v>
      </c>
      <c r="K80" s="288"/>
    </row>
    <row r="81" spans="1:11" ht="15" customHeight="1" x14ac:dyDescent="0.25">
      <c r="A81" s="325"/>
      <c r="B81" s="253" t="s">
        <v>74</v>
      </c>
      <c r="C81" s="253"/>
      <c r="D81" s="191">
        <v>80</v>
      </c>
      <c r="E81" s="180">
        <f t="shared" ref="E81:E85" si="12">D81/1000</f>
        <v>0.08</v>
      </c>
      <c r="F81" s="15">
        <f>VLOOKUP($B81,INGREDIENTS!$B$2:$D$101,3,FALSE)*'BASES BLANCHES'!$E81</f>
        <v>0.16</v>
      </c>
      <c r="G81" s="13"/>
      <c r="H81" s="254" t="s">
        <v>86</v>
      </c>
      <c r="I81" s="254"/>
      <c r="J81" s="218" t="e">
        <f>SUM(J78+J79)</f>
        <v>#N/A</v>
      </c>
      <c r="K81" s="288"/>
    </row>
    <row r="82" spans="1:11" ht="15" customHeight="1" x14ac:dyDescent="0.25">
      <c r="A82" s="325"/>
      <c r="B82" s="253"/>
      <c r="C82" s="253"/>
      <c r="D82" s="193">
        <v>20</v>
      </c>
      <c r="E82" s="180">
        <f t="shared" si="12"/>
        <v>0.02</v>
      </c>
      <c r="F82" s="15" t="e">
        <f>VLOOKUP($B82,INGREDIENTS!$B$2:$D$101,3,FALSE)*'BASES BLANCHES'!$E82</f>
        <v>#N/A</v>
      </c>
      <c r="G82" s="13"/>
      <c r="H82" s="265" t="s">
        <v>52</v>
      </c>
      <c r="I82" s="272"/>
      <c r="J82" s="217">
        <v>2.65</v>
      </c>
      <c r="K82" s="288"/>
    </row>
    <row r="83" spans="1:11" ht="15" customHeight="1" x14ac:dyDescent="0.25">
      <c r="A83" s="325"/>
      <c r="B83" s="253"/>
      <c r="C83" s="253"/>
      <c r="D83" s="191">
        <v>50</v>
      </c>
      <c r="E83" s="180">
        <f t="shared" si="12"/>
        <v>0.05</v>
      </c>
      <c r="F83" s="15" t="e">
        <f>VLOOKUP($B83,INGREDIENTS!$B$2:$D$101,3,FALSE)*'BASES BLANCHES'!$E83</f>
        <v>#N/A</v>
      </c>
      <c r="G83" s="13"/>
      <c r="H83" s="267" t="s">
        <v>111</v>
      </c>
      <c r="I83" s="267"/>
      <c r="J83" s="214" t="e">
        <f>SUM((J81*J82)+J81)</f>
        <v>#N/A</v>
      </c>
      <c r="K83" s="288"/>
    </row>
    <row r="84" spans="1:11" ht="15" customHeight="1" x14ac:dyDescent="0.25">
      <c r="A84" s="325"/>
      <c r="B84" s="253"/>
      <c r="C84" s="253"/>
      <c r="D84" s="191">
        <v>4</v>
      </c>
      <c r="E84" s="180">
        <f t="shared" si="12"/>
        <v>4.0000000000000001E-3</v>
      </c>
      <c r="F84" s="15" t="e">
        <f>VLOOKUP($B84,INGREDIENTS!$B$2:$D$101,3,FALSE)*'BASES BLANCHES'!$E84</f>
        <v>#N/A</v>
      </c>
      <c r="G84" s="13"/>
      <c r="H84" s="290" t="s">
        <v>53</v>
      </c>
      <c r="I84" s="291"/>
      <c r="J84" s="215" t="e">
        <f>SUM((J83-(J78+J79)))</f>
        <v>#N/A</v>
      </c>
      <c r="K84" s="288"/>
    </row>
    <row r="85" spans="1:11" ht="15" customHeight="1" x14ac:dyDescent="0.25">
      <c r="A85" s="326"/>
      <c r="B85" s="253"/>
      <c r="C85" s="253"/>
      <c r="D85" s="191">
        <v>16</v>
      </c>
      <c r="E85" s="14">
        <f t="shared" si="12"/>
        <v>1.6E-2</v>
      </c>
      <c r="F85" s="15" t="e">
        <f>VLOOKUP($B85,INGREDIENTS!$B$2:$D$101,3,FALSE)*'BASES BLANCHES'!$E85</f>
        <v>#N/A</v>
      </c>
      <c r="G85" s="13"/>
      <c r="H85" s="249" t="s">
        <v>70</v>
      </c>
      <c r="I85" s="122" t="s">
        <v>69</v>
      </c>
      <c r="J85" s="220" t="e">
        <f>((J78+J79)*GESTION!$C$13)+(J80*GESTION!$C$15)</f>
        <v>#N/A</v>
      </c>
      <c r="K85" s="288"/>
    </row>
    <row r="86" spans="1:11" x14ac:dyDescent="0.25">
      <c r="A86" s="17"/>
      <c r="G86" s="13"/>
      <c r="H86" s="249"/>
      <c r="I86" s="4" t="s">
        <v>71</v>
      </c>
      <c r="J86" s="133" t="e">
        <f>J83*GESTION!$C$14</f>
        <v>#N/A</v>
      </c>
      <c r="K86" s="288"/>
    </row>
    <row r="87" spans="1:11" x14ac:dyDescent="0.25">
      <c r="A87" s="17"/>
      <c r="B87" s="17"/>
      <c r="C87" s="17"/>
      <c r="D87" s="17"/>
      <c r="E87" s="17"/>
      <c r="F87" s="98"/>
      <c r="G87" s="13"/>
      <c r="H87" s="249"/>
      <c r="I87" s="123" t="s">
        <v>72</v>
      </c>
      <c r="J87" s="124" t="e">
        <f>J86-J85</f>
        <v>#N/A</v>
      </c>
      <c r="K87" s="288"/>
    </row>
  </sheetData>
  <mergeCells count="135">
    <mergeCell ref="A80:A85"/>
    <mergeCell ref="B80:C80"/>
    <mergeCell ref="H14:I14"/>
    <mergeCell ref="H25:I25"/>
    <mergeCell ref="H36:I36"/>
    <mergeCell ref="H47:I47"/>
    <mergeCell ref="H58:I58"/>
    <mergeCell ref="H69:I69"/>
    <mergeCell ref="H80:I80"/>
    <mergeCell ref="B47:C47"/>
    <mergeCell ref="B48:C48"/>
    <mergeCell ref="B49:C49"/>
    <mergeCell ref="B50:C50"/>
    <mergeCell ref="A46:A51"/>
    <mergeCell ref="B58:C58"/>
    <mergeCell ref="A57:A63"/>
    <mergeCell ref="B69:C69"/>
    <mergeCell ref="A68:A72"/>
    <mergeCell ref="B82:C82"/>
    <mergeCell ref="B83:C83"/>
    <mergeCell ref="B84:C84"/>
    <mergeCell ref="B85:C85"/>
    <mergeCell ref="H60:I60"/>
    <mergeCell ref="H61:I61"/>
    <mergeCell ref="S4:U7"/>
    <mergeCell ref="S9:U12"/>
    <mergeCell ref="H3:I3"/>
    <mergeCell ref="B3:C3"/>
    <mergeCell ref="A2:A8"/>
    <mergeCell ref="B14:C14"/>
    <mergeCell ref="B18:C18"/>
    <mergeCell ref="A13:A19"/>
    <mergeCell ref="B81:C81"/>
    <mergeCell ref="M2:P2"/>
    <mergeCell ref="B71:C71"/>
    <mergeCell ref="H28:I28"/>
    <mergeCell ref="H29:I29"/>
    <mergeCell ref="H15:I15"/>
    <mergeCell ref="H16:I16"/>
    <mergeCell ref="H17:I17"/>
    <mergeCell ref="H18:I18"/>
    <mergeCell ref="B59:C59"/>
    <mergeCell ref="B60:C60"/>
    <mergeCell ref="B61:C61"/>
    <mergeCell ref="B62:C62"/>
    <mergeCell ref="A24:A28"/>
    <mergeCell ref="A35:A40"/>
    <mergeCell ref="H59:I59"/>
    <mergeCell ref="H1:I1"/>
    <mergeCell ref="H2:I2"/>
    <mergeCell ref="H5:I5"/>
    <mergeCell ref="H6:I6"/>
    <mergeCell ref="H7:I7"/>
    <mergeCell ref="H4:I4"/>
    <mergeCell ref="B72:C72"/>
    <mergeCell ref="B77:C77"/>
    <mergeCell ref="B79:C79"/>
    <mergeCell ref="H24:I24"/>
    <mergeCell ref="H26:I26"/>
    <mergeCell ref="H27:I27"/>
    <mergeCell ref="H30:H32"/>
    <mergeCell ref="H41:H43"/>
    <mergeCell ref="B56:C56"/>
    <mergeCell ref="B67:C67"/>
    <mergeCell ref="B57:C57"/>
    <mergeCell ref="B51:C51"/>
    <mergeCell ref="B19:C19"/>
    <mergeCell ref="B8:C8"/>
    <mergeCell ref="B63:C63"/>
    <mergeCell ref="H13:I13"/>
    <mergeCell ref="B68:C68"/>
    <mergeCell ref="B70:C70"/>
    <mergeCell ref="B1:C1"/>
    <mergeCell ref="B12:C12"/>
    <mergeCell ref="B23:C23"/>
    <mergeCell ref="B34:C34"/>
    <mergeCell ref="B45:C45"/>
    <mergeCell ref="B46:C46"/>
    <mergeCell ref="B25:C25"/>
    <mergeCell ref="B36:C36"/>
    <mergeCell ref="B28:C28"/>
    <mergeCell ref="B39:C39"/>
    <mergeCell ref="B35:C35"/>
    <mergeCell ref="B37:C37"/>
    <mergeCell ref="B38:C38"/>
    <mergeCell ref="B40:C40"/>
    <mergeCell ref="B2:C2"/>
    <mergeCell ref="B4:C4"/>
    <mergeCell ref="B5:C5"/>
    <mergeCell ref="B6:C6"/>
    <mergeCell ref="B7:C7"/>
    <mergeCell ref="B15:C15"/>
    <mergeCell ref="B24:C24"/>
    <mergeCell ref="B26:C26"/>
    <mergeCell ref="B27:C27"/>
    <mergeCell ref="H72:I72"/>
    <mergeCell ref="H62:I62"/>
    <mergeCell ref="H63:H65"/>
    <mergeCell ref="H8:H10"/>
    <mergeCell ref="H19:H21"/>
    <mergeCell ref="H12:I12"/>
    <mergeCell ref="B13:C13"/>
    <mergeCell ref="B16:C16"/>
    <mergeCell ref="B17:C17"/>
    <mergeCell ref="H45:I45"/>
    <mergeCell ref="H46:I46"/>
    <mergeCell ref="H48:I48"/>
    <mergeCell ref="H49:I49"/>
    <mergeCell ref="H50:I50"/>
    <mergeCell ref="H51:I51"/>
    <mergeCell ref="H52:H54"/>
    <mergeCell ref="H23:I23"/>
    <mergeCell ref="H56:I56"/>
    <mergeCell ref="H57:I57"/>
    <mergeCell ref="K1:K87"/>
    <mergeCell ref="M1:P1"/>
    <mergeCell ref="H82:I82"/>
    <mergeCell ref="H83:I83"/>
    <mergeCell ref="H84:I84"/>
    <mergeCell ref="H85:H87"/>
    <mergeCell ref="H34:I34"/>
    <mergeCell ref="H73:I73"/>
    <mergeCell ref="H74:H76"/>
    <mergeCell ref="H78:I78"/>
    <mergeCell ref="H79:I79"/>
    <mergeCell ref="H81:I81"/>
    <mergeCell ref="H35:I35"/>
    <mergeCell ref="H37:I37"/>
    <mergeCell ref="H38:I38"/>
    <mergeCell ref="H39:I39"/>
    <mergeCell ref="H40:I40"/>
    <mergeCell ref="H67:I67"/>
    <mergeCell ref="H68:I68"/>
    <mergeCell ref="H70:I70"/>
    <mergeCell ref="H71:I71"/>
  </mergeCells>
  <pageMargins left="0.7" right="0.7" top="0.75" bottom="0.75" header="0.3" footer="0.3"/>
  <pageSetup paperSize="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INGREDIENTS!$B$2:$B$101</xm:f>
          </x14:formula1>
          <xm:sqref>B80:C85 B2:C8 B13:C19 B24:C28 B35:C40 B46:C51 B57:C63 B68:C72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="115" zoomScaleNormal="115" workbookViewId="0">
      <selection activeCell="I23" sqref="I23:I24"/>
    </sheetView>
  </sheetViews>
  <sheetFormatPr baseColWidth="10" defaultRowHeight="15" x14ac:dyDescent="0.25"/>
  <cols>
    <col min="1" max="1" width="9.140625" style="13" customWidth="1"/>
    <col min="2" max="2" width="17.140625" style="13" customWidth="1"/>
    <col min="3" max="3" width="6.7109375" style="13" customWidth="1"/>
    <col min="4" max="4" width="8.42578125" style="13" customWidth="1"/>
    <col min="5" max="5" width="13.42578125" style="13" customWidth="1"/>
    <col min="6" max="6" width="14.28515625" style="13" customWidth="1"/>
    <col min="7" max="7" width="15.7109375" style="13" customWidth="1"/>
    <col min="8" max="16384" width="11.42578125" style="13"/>
  </cols>
  <sheetData>
    <row r="1" spans="1:7" ht="15.75" thickBot="1" x14ac:dyDescent="0.3">
      <c r="A1" s="23" t="s">
        <v>5</v>
      </c>
      <c r="B1" s="23" t="s">
        <v>0</v>
      </c>
      <c r="C1" s="23" t="s">
        <v>1</v>
      </c>
      <c r="D1" s="23" t="s">
        <v>48</v>
      </c>
      <c r="E1" s="23" t="s">
        <v>62</v>
      </c>
      <c r="F1" s="23" t="s">
        <v>63</v>
      </c>
      <c r="G1" s="23" t="s">
        <v>2</v>
      </c>
    </row>
    <row r="2" spans="1:7" x14ac:dyDescent="0.25">
      <c r="A2" s="307" t="s">
        <v>12</v>
      </c>
      <c r="B2" s="24" t="s">
        <v>3</v>
      </c>
      <c r="C2" s="25" t="s">
        <v>42</v>
      </c>
      <c r="D2" s="26"/>
      <c r="E2" s="26"/>
      <c r="F2" s="25"/>
      <c r="G2" s="27"/>
    </row>
    <row r="3" spans="1:7" ht="15.75" thickBot="1" x14ac:dyDescent="0.3">
      <c r="A3" s="308"/>
      <c r="B3" s="28" t="s">
        <v>49</v>
      </c>
      <c r="C3" s="29" t="s">
        <v>42</v>
      </c>
      <c r="D3" s="30"/>
      <c r="E3" s="30"/>
      <c r="F3" s="29"/>
      <c r="G3" s="31"/>
    </row>
    <row r="4" spans="1:7" x14ac:dyDescent="0.25">
      <c r="A4" s="309" t="s">
        <v>10</v>
      </c>
      <c r="B4" s="32" t="s">
        <v>34</v>
      </c>
      <c r="C4" s="33" t="s">
        <v>42</v>
      </c>
      <c r="D4" s="34"/>
      <c r="E4" s="34"/>
      <c r="F4" s="33"/>
      <c r="G4" s="35"/>
    </row>
    <row r="5" spans="1:7" ht="15.75" thickBot="1" x14ac:dyDescent="0.3">
      <c r="A5" s="310"/>
      <c r="B5" s="36" t="s">
        <v>35</v>
      </c>
      <c r="C5" s="37" t="s">
        <v>42</v>
      </c>
      <c r="D5" s="38"/>
      <c r="E5" s="38"/>
      <c r="F5" s="37"/>
      <c r="G5" s="39"/>
    </row>
    <row r="6" spans="1:7" x14ac:dyDescent="0.25">
      <c r="A6" s="311" t="s">
        <v>11</v>
      </c>
      <c r="B6" s="40" t="s">
        <v>4</v>
      </c>
      <c r="C6" s="41" t="s">
        <v>42</v>
      </c>
      <c r="D6" s="42"/>
      <c r="E6" s="42"/>
      <c r="F6" s="41"/>
      <c r="G6" s="43"/>
    </row>
    <row r="7" spans="1:7" x14ac:dyDescent="0.25">
      <c r="A7" s="312"/>
      <c r="B7" s="44" t="s">
        <v>6</v>
      </c>
      <c r="C7" s="45" t="s">
        <v>42</v>
      </c>
      <c r="D7" s="46"/>
      <c r="E7" s="46"/>
      <c r="F7" s="45"/>
      <c r="G7" s="47"/>
    </row>
    <row r="8" spans="1:7" x14ac:dyDescent="0.25">
      <c r="A8" s="312"/>
      <c r="B8" s="44" t="s">
        <v>7</v>
      </c>
      <c r="C8" s="45" t="s">
        <v>42</v>
      </c>
      <c r="D8" s="46"/>
      <c r="E8" s="46"/>
      <c r="F8" s="45"/>
      <c r="G8" s="47"/>
    </row>
    <row r="9" spans="1:7" x14ac:dyDescent="0.25">
      <c r="A9" s="312"/>
      <c r="B9" s="44" t="s">
        <v>8</v>
      </c>
      <c r="C9" s="45" t="s">
        <v>42</v>
      </c>
      <c r="D9" s="46"/>
      <c r="E9" s="46"/>
      <c r="F9" s="45"/>
      <c r="G9" s="47"/>
    </row>
    <row r="10" spans="1:7" ht="15.75" thickBot="1" x14ac:dyDescent="0.3">
      <c r="A10" s="313"/>
      <c r="B10" s="48" t="s">
        <v>9</v>
      </c>
      <c r="C10" s="49" t="s">
        <v>42</v>
      </c>
      <c r="D10" s="50"/>
      <c r="E10" s="46"/>
      <c r="F10" s="49"/>
      <c r="G10" s="51"/>
    </row>
    <row r="11" spans="1:7" x14ac:dyDescent="0.25">
      <c r="A11" s="314" t="s">
        <v>25</v>
      </c>
      <c r="B11" s="52" t="s">
        <v>15</v>
      </c>
      <c r="C11" s="53" t="s">
        <v>42</v>
      </c>
      <c r="D11" s="54"/>
      <c r="E11" s="54"/>
      <c r="F11" s="53"/>
      <c r="G11" s="55"/>
    </row>
    <row r="12" spans="1:7" x14ac:dyDescent="0.25">
      <c r="A12" s="315"/>
      <c r="B12" s="56" t="s">
        <v>16</v>
      </c>
      <c r="C12" s="57" t="s">
        <v>42</v>
      </c>
      <c r="D12" s="58"/>
      <c r="E12" s="58"/>
      <c r="F12" s="57"/>
      <c r="G12" s="59"/>
    </row>
    <row r="13" spans="1:7" x14ac:dyDescent="0.25">
      <c r="A13" s="315"/>
      <c r="B13" s="56" t="s">
        <v>64</v>
      </c>
      <c r="C13" s="57" t="s">
        <v>42</v>
      </c>
      <c r="D13" s="58"/>
      <c r="E13" s="58"/>
      <c r="F13" s="57"/>
      <c r="G13" s="59"/>
    </row>
    <row r="14" spans="1:7" x14ac:dyDescent="0.25">
      <c r="A14" s="315"/>
      <c r="B14" s="56" t="s">
        <v>29</v>
      </c>
      <c r="C14" s="57" t="s">
        <v>42</v>
      </c>
      <c r="D14" s="58"/>
      <c r="E14" s="58"/>
      <c r="F14" s="57"/>
      <c r="G14" s="59"/>
    </row>
    <row r="15" spans="1:7" x14ac:dyDescent="0.25">
      <c r="A15" s="315"/>
      <c r="B15" s="56" t="s">
        <v>33</v>
      </c>
      <c r="C15" s="57" t="s">
        <v>42</v>
      </c>
      <c r="D15" s="58"/>
      <c r="E15" s="58"/>
      <c r="F15" s="57"/>
      <c r="G15" s="59"/>
    </row>
    <row r="16" spans="1:7" x14ac:dyDescent="0.25">
      <c r="A16" s="315"/>
      <c r="B16" s="56" t="s">
        <v>26</v>
      </c>
      <c r="C16" s="57" t="s">
        <v>42</v>
      </c>
      <c r="D16" s="58"/>
      <c r="E16" s="58"/>
      <c r="F16" s="57"/>
      <c r="G16" s="59"/>
    </row>
    <row r="17" spans="1:7" x14ac:dyDescent="0.25">
      <c r="A17" s="315"/>
      <c r="B17" s="56" t="s">
        <v>18</v>
      </c>
      <c r="C17" s="57" t="s">
        <v>42</v>
      </c>
      <c r="D17" s="58"/>
      <c r="E17" s="58"/>
      <c r="F17" s="57"/>
      <c r="G17" s="59"/>
    </row>
    <row r="18" spans="1:7" x14ac:dyDescent="0.25">
      <c r="A18" s="315"/>
      <c r="B18" s="56" t="s">
        <v>19</v>
      </c>
      <c r="C18" s="57" t="s">
        <v>42</v>
      </c>
      <c r="D18" s="58"/>
      <c r="E18" s="58"/>
      <c r="F18" s="57"/>
      <c r="G18" s="59"/>
    </row>
    <row r="19" spans="1:7" x14ac:dyDescent="0.25">
      <c r="A19" s="315"/>
      <c r="B19" s="60" t="s">
        <v>17</v>
      </c>
      <c r="C19" s="57" t="s">
        <v>42</v>
      </c>
      <c r="D19" s="58"/>
      <c r="E19" s="58"/>
      <c r="F19" s="57"/>
      <c r="G19" s="59"/>
    </row>
    <row r="20" spans="1:7" x14ac:dyDescent="0.25">
      <c r="A20" s="315"/>
      <c r="B20" s="56" t="s">
        <v>24</v>
      </c>
      <c r="C20" s="61" t="s">
        <v>42</v>
      </c>
      <c r="D20" s="62"/>
      <c r="E20" s="62"/>
      <c r="F20" s="63"/>
      <c r="G20" s="64"/>
    </row>
    <row r="21" spans="1:7" x14ac:dyDescent="0.25">
      <c r="A21" s="315"/>
      <c r="B21" s="56" t="s">
        <v>23</v>
      </c>
      <c r="C21" s="61" t="s">
        <v>42</v>
      </c>
      <c r="D21" s="62"/>
      <c r="E21" s="62"/>
      <c r="F21" s="63"/>
      <c r="G21" s="64"/>
    </row>
    <row r="22" spans="1:7" x14ac:dyDescent="0.25">
      <c r="A22" s="315"/>
      <c r="B22" s="60" t="s">
        <v>30</v>
      </c>
      <c r="C22" s="61" t="s">
        <v>42</v>
      </c>
      <c r="D22" s="62"/>
      <c r="E22" s="62"/>
      <c r="F22" s="63"/>
      <c r="G22" s="64"/>
    </row>
    <row r="23" spans="1:7" ht="15.75" thickBot="1" x14ac:dyDescent="0.3">
      <c r="A23" s="316"/>
      <c r="B23" s="65" t="s">
        <v>43</v>
      </c>
      <c r="C23" s="61" t="s">
        <v>42</v>
      </c>
      <c r="D23" s="66"/>
      <c r="E23" s="66"/>
      <c r="F23" s="67"/>
      <c r="G23" s="68"/>
    </row>
    <row r="24" spans="1:7" x14ac:dyDescent="0.25">
      <c r="A24" s="317" t="s">
        <v>20</v>
      </c>
      <c r="B24" s="69" t="s">
        <v>21</v>
      </c>
      <c r="C24" s="70" t="s">
        <v>42</v>
      </c>
      <c r="D24" s="71"/>
      <c r="E24" s="71"/>
      <c r="F24" s="70"/>
      <c r="G24" s="72"/>
    </row>
    <row r="25" spans="1:7" x14ac:dyDescent="0.25">
      <c r="A25" s="318"/>
      <c r="B25" s="73" t="s">
        <v>36</v>
      </c>
      <c r="C25" s="74" t="s">
        <v>42</v>
      </c>
      <c r="D25" s="75"/>
      <c r="E25" s="75"/>
      <c r="F25" s="74"/>
      <c r="G25" s="76"/>
    </row>
    <row r="26" spans="1:7" x14ac:dyDescent="0.25">
      <c r="A26" s="318"/>
      <c r="B26" s="73" t="s">
        <v>44</v>
      </c>
      <c r="C26" s="74" t="s">
        <v>42</v>
      </c>
      <c r="D26" s="75"/>
      <c r="E26" s="75"/>
      <c r="F26" s="74"/>
      <c r="G26" s="76"/>
    </row>
    <row r="27" spans="1:7" x14ac:dyDescent="0.25">
      <c r="A27" s="319"/>
      <c r="B27" s="118" t="s">
        <v>32</v>
      </c>
      <c r="C27" s="74" t="s">
        <v>42</v>
      </c>
      <c r="D27" s="120"/>
      <c r="E27" s="120"/>
      <c r="F27" s="119"/>
      <c r="G27" s="121"/>
    </row>
    <row r="28" spans="1:7" ht="15.75" thickBot="1" x14ac:dyDescent="0.3">
      <c r="A28" s="320"/>
      <c r="B28" s="77" t="s">
        <v>22</v>
      </c>
      <c r="C28" s="78" t="s">
        <v>42</v>
      </c>
      <c r="D28" s="79"/>
      <c r="E28" s="79"/>
      <c r="F28" s="78"/>
      <c r="G28" s="80"/>
    </row>
    <row r="29" spans="1:7" x14ac:dyDescent="0.25">
      <c r="A29" s="321" t="s">
        <v>50</v>
      </c>
      <c r="B29" s="81" t="s">
        <v>13</v>
      </c>
      <c r="C29" s="82" t="s">
        <v>42</v>
      </c>
      <c r="D29" s="83"/>
      <c r="E29" s="83"/>
      <c r="F29" s="82"/>
      <c r="G29" s="84"/>
    </row>
    <row r="30" spans="1:7" x14ac:dyDescent="0.25">
      <c r="A30" s="322"/>
      <c r="B30" s="85" t="s">
        <v>14</v>
      </c>
      <c r="C30" s="86" t="s">
        <v>42</v>
      </c>
      <c r="D30" s="87"/>
      <c r="E30" s="87"/>
      <c r="F30" s="86"/>
      <c r="G30" s="88"/>
    </row>
    <row r="31" spans="1:7" x14ac:dyDescent="0.25">
      <c r="A31" s="322"/>
      <c r="B31" s="85" t="s">
        <v>41</v>
      </c>
      <c r="C31" s="86" t="s">
        <v>42</v>
      </c>
      <c r="D31" s="87"/>
      <c r="E31" s="87"/>
      <c r="F31" s="86"/>
      <c r="G31" s="88"/>
    </row>
    <row r="32" spans="1:7" x14ac:dyDescent="0.25">
      <c r="A32" s="323"/>
      <c r="B32" s="107" t="s">
        <v>54</v>
      </c>
      <c r="C32" s="86" t="s">
        <v>42</v>
      </c>
      <c r="D32" s="109"/>
      <c r="E32" s="109"/>
      <c r="F32" s="108"/>
      <c r="G32" s="110"/>
    </row>
    <row r="33" spans="1:7" x14ac:dyDescent="0.25">
      <c r="A33" s="323"/>
      <c r="B33" s="107" t="s">
        <v>65</v>
      </c>
      <c r="C33" s="86" t="s">
        <v>42</v>
      </c>
      <c r="D33" s="109"/>
      <c r="E33" s="109"/>
      <c r="F33" s="108"/>
      <c r="G33" s="110"/>
    </row>
    <row r="34" spans="1:7" ht="15.75" thickBot="1" x14ac:dyDescent="0.3">
      <c r="A34" s="323"/>
      <c r="B34" s="89" t="s">
        <v>66</v>
      </c>
      <c r="C34" s="90" t="s">
        <v>42</v>
      </c>
      <c r="D34" s="91"/>
      <c r="E34" s="91"/>
      <c r="F34" s="90"/>
      <c r="G34" s="92"/>
    </row>
    <row r="35" spans="1:7" x14ac:dyDescent="0.25">
      <c r="A35" s="306" t="s">
        <v>28</v>
      </c>
      <c r="B35" s="93" t="s">
        <v>45</v>
      </c>
      <c r="C35" s="94" t="s">
        <v>42</v>
      </c>
      <c r="D35" s="113"/>
      <c r="E35" s="93"/>
      <c r="F35" s="93"/>
      <c r="G35" s="93"/>
    </row>
    <row r="36" spans="1:7" x14ac:dyDescent="0.25">
      <c r="A36" s="306"/>
      <c r="B36" s="95" t="s">
        <v>46</v>
      </c>
      <c r="C36" s="96" t="s">
        <v>42</v>
      </c>
      <c r="D36" s="114"/>
      <c r="E36" s="95"/>
      <c r="F36" s="95"/>
      <c r="G36" s="95"/>
    </row>
    <row r="37" spans="1:7" x14ac:dyDescent="0.25">
      <c r="A37" s="306"/>
      <c r="B37" s="95" t="s">
        <v>47</v>
      </c>
      <c r="C37" s="96" t="s">
        <v>42</v>
      </c>
      <c r="D37" s="114"/>
      <c r="E37" s="95"/>
      <c r="F37" s="95"/>
      <c r="G37" s="95"/>
    </row>
    <row r="38" spans="1:7" ht="15.75" thickBot="1" x14ac:dyDescent="0.3">
      <c r="A38" s="306"/>
      <c r="B38" s="115" t="s">
        <v>68</v>
      </c>
      <c r="C38" s="116" t="s">
        <v>42</v>
      </c>
      <c r="D38" s="117"/>
      <c r="E38" s="97"/>
      <c r="F38" s="97"/>
      <c r="G38" s="97"/>
    </row>
  </sheetData>
  <mergeCells count="7">
    <mergeCell ref="A35:A38"/>
    <mergeCell ref="A2:A3"/>
    <mergeCell ref="A4:A5"/>
    <mergeCell ref="A6:A10"/>
    <mergeCell ref="A11:A23"/>
    <mergeCell ref="A24:A28"/>
    <mergeCell ref="A29:A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</vt:lpstr>
      <vt:lpstr>INGREDIENTS</vt:lpstr>
      <vt:lpstr>BASES ROUGES</vt:lpstr>
      <vt:lpstr>BASES BLANCHES</vt:lpstr>
      <vt:lpstr>INGREDIENTS VIERGE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FACCHINETTI Fabien (External MELOX)</dc:creator>
  <cp:lastModifiedBy>FACCHINETTI Fabien (External MELOX)</cp:lastModifiedBy>
  <cp:lastPrinted>2015-09-30T14:15:29Z</cp:lastPrinted>
  <dcterms:created xsi:type="dcterms:W3CDTF">2015-09-16T11:20:09Z</dcterms:created>
  <dcterms:modified xsi:type="dcterms:W3CDTF">2015-10-08T08:09:26Z</dcterms:modified>
</cp:coreProperties>
</file>