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90" windowWidth="20115" windowHeight="7755" tabRatio="916"/>
  </bookViews>
  <sheets>
    <sheet name="Sommaire des pizzas" sheetId="1" r:id="rId1"/>
    <sheet name="Listes des charges" sheetId="33" r:id="rId2"/>
    <sheet name="1" sheetId="2" r:id="rId3"/>
    <sheet name="2" sheetId="3" r:id="rId4"/>
    <sheet name="3" sheetId="4" r:id="rId5"/>
    <sheet name="4" sheetId="5" r:id="rId6"/>
    <sheet name="5" sheetId="6" r:id="rId7"/>
    <sheet name="6" sheetId="7" r:id="rId8"/>
    <sheet name="7" sheetId="8" r:id="rId9"/>
    <sheet name="8" sheetId="9" r:id="rId10"/>
    <sheet name="9" sheetId="10" r:id="rId11"/>
    <sheet name="10" sheetId="11" r:id="rId12"/>
    <sheet name="11" sheetId="12" r:id="rId13"/>
    <sheet name="12" sheetId="13" r:id="rId14"/>
    <sheet name="13" sheetId="14" r:id="rId15"/>
    <sheet name="14" sheetId="15" r:id="rId16"/>
    <sheet name="15" sheetId="16" r:id="rId17"/>
    <sheet name="16" sheetId="17" r:id="rId18"/>
    <sheet name="17" sheetId="18" r:id="rId19"/>
    <sheet name="18" sheetId="19" r:id="rId20"/>
    <sheet name="19" sheetId="20" r:id="rId21"/>
    <sheet name="20" sheetId="21" r:id="rId22"/>
    <sheet name="21" sheetId="22" r:id="rId23"/>
    <sheet name="22" sheetId="23" r:id="rId24"/>
    <sheet name="23" sheetId="24" r:id="rId25"/>
    <sheet name="24" sheetId="25" r:id="rId26"/>
    <sheet name="25" sheetId="26" r:id="rId27"/>
    <sheet name="26" sheetId="27" r:id="rId28"/>
    <sheet name="27" sheetId="28" r:id="rId29"/>
    <sheet name="28" sheetId="29" r:id="rId30"/>
    <sheet name="29" sheetId="30" r:id="rId31"/>
    <sheet name="30" sheetId="31" r:id="rId32"/>
    <sheet name="Infos diverses" sheetId="34" state="hidden" r:id="rId33"/>
  </sheets>
  <definedNames>
    <definedName name="_xlnm._FilterDatabase" localSheetId="1" hidden="1">'Listes des charges'!$B$2:$F$449</definedName>
  </definedNames>
  <calcPr calcId="145621"/>
</workbook>
</file>

<file path=xl/calcChain.xml><?xml version="1.0" encoding="utf-8"?>
<calcChain xmlns="http://schemas.openxmlformats.org/spreadsheetml/2006/main">
  <c r="C2" i="8" l="1"/>
  <c r="C2" i="7"/>
  <c r="F58" i="2"/>
  <c r="F57" i="2"/>
  <c r="F56" i="2"/>
  <c r="F55" i="2"/>
  <c r="F54" i="2"/>
  <c r="F53" i="2"/>
  <c r="F52" i="2"/>
  <c r="F51" i="2"/>
  <c r="F50" i="2"/>
  <c r="F49" i="2"/>
  <c r="F48" i="2"/>
  <c r="F36" i="2"/>
  <c r="F35" i="2"/>
  <c r="F34" i="2"/>
  <c r="F33" i="2"/>
  <c r="F32" i="2"/>
  <c r="F31" i="2"/>
  <c r="F30" i="2"/>
  <c r="F29" i="2"/>
  <c r="F28" i="2"/>
  <c r="F27" i="2"/>
  <c r="F26" i="2"/>
  <c r="A37" i="29" l="1"/>
  <c r="F57" i="29"/>
  <c r="F56" i="29"/>
  <c r="F55" i="29"/>
  <c r="F54" i="29"/>
  <c r="F53" i="29"/>
  <c r="F52" i="29"/>
  <c r="F51" i="29"/>
  <c r="F50" i="29"/>
  <c r="F49" i="29"/>
  <c r="F48" i="29"/>
  <c r="F47" i="29"/>
  <c r="F46" i="29"/>
  <c r="F45" i="29"/>
  <c r="F44" i="29"/>
  <c r="F43" i="29"/>
  <c r="F42" i="29"/>
  <c r="F41" i="29"/>
  <c r="F40" i="29"/>
  <c r="F38" i="29"/>
  <c r="F36" i="29"/>
  <c r="F35" i="29"/>
  <c r="F34" i="29"/>
  <c r="F33" i="29"/>
  <c r="F32" i="29"/>
  <c r="F31" i="29"/>
  <c r="F30" i="29"/>
  <c r="F29" i="29"/>
  <c r="F28" i="29"/>
  <c r="F27" i="29"/>
  <c r="F26" i="29"/>
  <c r="F25" i="29"/>
  <c r="F24" i="29"/>
  <c r="F23" i="29"/>
  <c r="F22" i="29"/>
  <c r="F21" i="29"/>
  <c r="F20" i="29"/>
  <c r="F19" i="29"/>
  <c r="F18" i="29"/>
  <c r="F17" i="29"/>
  <c r="F16" i="29"/>
  <c r="F15" i="29"/>
  <c r="F14" i="29"/>
  <c r="F13" i="29"/>
  <c r="F12" i="29"/>
  <c r="F11" i="29"/>
  <c r="F10" i="29"/>
  <c r="F33" i="33" l="1"/>
  <c r="F34" i="33"/>
  <c r="F35" i="33"/>
  <c r="F36" i="33"/>
  <c r="F37" i="33"/>
  <c r="F38" i="33"/>
  <c r="F39" i="33"/>
  <c r="F40" i="33"/>
  <c r="F41" i="33"/>
  <c r="F42" i="33"/>
  <c r="F43" i="33"/>
  <c r="F44" i="33"/>
  <c r="F45" i="33"/>
  <c r="F46" i="33"/>
  <c r="F47" i="33"/>
  <c r="F48" i="33"/>
  <c r="F49" i="33"/>
  <c r="F50" i="33"/>
  <c r="F51" i="33"/>
  <c r="F52" i="33"/>
  <c r="F53" i="33"/>
  <c r="F54" i="33"/>
  <c r="F55" i="33"/>
  <c r="F56" i="33"/>
  <c r="F57" i="33"/>
  <c r="F58" i="33"/>
  <c r="F59" i="33"/>
  <c r="F60" i="33"/>
  <c r="F61" i="33"/>
  <c r="F62" i="33"/>
  <c r="F63" i="33"/>
  <c r="F64" i="33"/>
  <c r="F65" i="33"/>
  <c r="F66" i="33"/>
  <c r="F67" i="33"/>
  <c r="F68" i="33"/>
  <c r="F69" i="33"/>
  <c r="F70" i="33"/>
  <c r="F71" i="33"/>
  <c r="F72" i="33"/>
  <c r="F73" i="33"/>
  <c r="F74" i="33"/>
  <c r="F75" i="33"/>
  <c r="F76" i="33"/>
  <c r="F77" i="33"/>
  <c r="F78" i="33"/>
  <c r="F79" i="33"/>
  <c r="F80" i="33"/>
  <c r="F81" i="33"/>
  <c r="F82" i="33"/>
  <c r="F83" i="33"/>
  <c r="F84" i="33"/>
  <c r="F85" i="33"/>
  <c r="F86" i="33"/>
  <c r="F87" i="33"/>
  <c r="F88" i="33"/>
  <c r="F89" i="33"/>
  <c r="F90" i="33"/>
  <c r="F91" i="33"/>
  <c r="F92" i="33"/>
  <c r="F93" i="33"/>
  <c r="F94" i="33"/>
  <c r="F95" i="33"/>
  <c r="F96" i="33"/>
  <c r="F97" i="33"/>
  <c r="F98" i="33"/>
  <c r="F99" i="33"/>
  <c r="F100" i="33"/>
  <c r="F101" i="33"/>
  <c r="F102" i="33"/>
  <c r="F103" i="33"/>
  <c r="F104" i="33"/>
  <c r="F105" i="33"/>
  <c r="F106" i="33"/>
  <c r="F107" i="33"/>
  <c r="F108" i="33"/>
  <c r="F109" i="33"/>
  <c r="F110" i="33"/>
  <c r="F111" i="33"/>
  <c r="F112" i="33"/>
  <c r="F113" i="33"/>
  <c r="F114" i="33"/>
  <c r="F115" i="33"/>
  <c r="F116" i="33"/>
  <c r="F117" i="33"/>
  <c r="F118" i="33"/>
  <c r="F119" i="33"/>
  <c r="F120" i="33"/>
  <c r="F121" i="33"/>
  <c r="F122" i="33"/>
  <c r="F123" i="33"/>
  <c r="F124" i="33"/>
  <c r="F125" i="33"/>
  <c r="F126" i="33"/>
  <c r="F127" i="33"/>
  <c r="F128" i="33"/>
  <c r="F129" i="33"/>
  <c r="F130" i="33"/>
  <c r="F131" i="33"/>
  <c r="F132" i="33"/>
  <c r="F133" i="33"/>
  <c r="F134" i="33"/>
  <c r="F135" i="33"/>
  <c r="F136" i="33"/>
  <c r="F137" i="33"/>
  <c r="F138" i="33"/>
  <c r="F139" i="33"/>
  <c r="F140" i="33"/>
  <c r="F141" i="33"/>
  <c r="F142" i="33"/>
  <c r="F143" i="33"/>
  <c r="F144" i="33"/>
  <c r="F145" i="33"/>
  <c r="F146" i="33"/>
  <c r="F147" i="33"/>
  <c r="F148" i="33"/>
  <c r="F149" i="33"/>
  <c r="F150" i="33"/>
  <c r="F151" i="33"/>
  <c r="F152" i="33"/>
  <c r="F153" i="33"/>
  <c r="F154" i="33"/>
  <c r="F155" i="33"/>
  <c r="F156" i="33"/>
  <c r="F157" i="33"/>
  <c r="F158" i="33"/>
  <c r="F159" i="33"/>
  <c r="F160" i="33"/>
  <c r="F161" i="33"/>
  <c r="F162" i="33"/>
  <c r="F163" i="33"/>
  <c r="F164" i="33"/>
  <c r="F165" i="33"/>
  <c r="F166" i="33"/>
  <c r="F167" i="33"/>
  <c r="F168" i="33"/>
  <c r="F169" i="33"/>
  <c r="F170" i="33"/>
  <c r="F171" i="33"/>
  <c r="F172" i="33"/>
  <c r="F173" i="33"/>
  <c r="F174" i="33"/>
  <c r="F175" i="33"/>
  <c r="F176" i="33"/>
  <c r="F177" i="33"/>
  <c r="F178" i="33"/>
  <c r="F179" i="33"/>
  <c r="F180" i="33"/>
  <c r="F181" i="33"/>
  <c r="F182" i="33"/>
  <c r="F183" i="33"/>
  <c r="F184" i="33"/>
  <c r="F185" i="33"/>
  <c r="F186" i="33"/>
  <c r="F187" i="33"/>
  <c r="F188" i="33"/>
  <c r="F189" i="33"/>
  <c r="F190" i="33"/>
  <c r="F191" i="33"/>
  <c r="F192" i="33"/>
  <c r="F193" i="33"/>
  <c r="F194" i="33"/>
  <c r="F195" i="33"/>
  <c r="F196" i="33"/>
  <c r="F197" i="33"/>
  <c r="F198" i="33"/>
  <c r="F199" i="33"/>
  <c r="F200" i="33"/>
  <c r="F201" i="33"/>
  <c r="F202" i="33"/>
  <c r="F203" i="33"/>
  <c r="F204" i="33"/>
  <c r="F205" i="33"/>
  <c r="F206" i="33"/>
  <c r="F207" i="33"/>
  <c r="F208" i="33"/>
  <c r="F209" i="33"/>
  <c r="F210" i="33"/>
  <c r="F211" i="33"/>
  <c r="F212" i="33"/>
  <c r="F213" i="33"/>
  <c r="F214" i="33"/>
  <c r="F215" i="33"/>
  <c r="F216" i="33"/>
  <c r="F217" i="33"/>
  <c r="F218" i="33"/>
  <c r="F219" i="33"/>
  <c r="F220" i="33"/>
  <c r="F221" i="33"/>
  <c r="F222" i="33"/>
  <c r="F223" i="33"/>
  <c r="F224" i="33"/>
  <c r="F225" i="33"/>
  <c r="F226" i="33"/>
  <c r="F227" i="33"/>
  <c r="F228" i="33"/>
  <c r="F229" i="33"/>
  <c r="F230" i="33"/>
  <c r="F231" i="33"/>
  <c r="F232" i="33"/>
  <c r="F233" i="33"/>
  <c r="F234" i="33"/>
  <c r="F235" i="33"/>
  <c r="F236" i="33"/>
  <c r="F237" i="33"/>
  <c r="F238" i="33"/>
  <c r="F239" i="33"/>
  <c r="F240" i="33"/>
  <c r="F241" i="33"/>
  <c r="F242" i="33"/>
  <c r="F243" i="33"/>
  <c r="F244" i="33"/>
  <c r="F245" i="33"/>
  <c r="F246" i="33"/>
  <c r="F247" i="33"/>
  <c r="F248" i="33"/>
  <c r="F249" i="33"/>
  <c r="F250" i="33"/>
  <c r="F251" i="33"/>
  <c r="F252" i="33"/>
  <c r="F253" i="33"/>
  <c r="F254" i="33"/>
  <c r="F255" i="33"/>
  <c r="F256" i="33"/>
  <c r="F257" i="33"/>
  <c r="F258" i="33"/>
  <c r="F259" i="33"/>
  <c r="F260" i="33"/>
  <c r="F261" i="33"/>
  <c r="F262" i="33"/>
  <c r="F263" i="33"/>
  <c r="F264" i="33"/>
  <c r="F265" i="33"/>
  <c r="F266" i="33"/>
  <c r="F267" i="33"/>
  <c r="F268" i="33"/>
  <c r="F269" i="33"/>
  <c r="F270" i="33"/>
  <c r="F271" i="33"/>
  <c r="F272" i="33"/>
  <c r="F273" i="33"/>
  <c r="F274" i="33"/>
  <c r="F275" i="33"/>
  <c r="F276" i="33"/>
  <c r="F277" i="33"/>
  <c r="F278" i="33"/>
  <c r="F279" i="33"/>
  <c r="F280" i="33"/>
  <c r="F281" i="33"/>
  <c r="F282" i="33"/>
  <c r="F283" i="33"/>
  <c r="F284" i="33"/>
  <c r="F285" i="33"/>
  <c r="F286" i="33"/>
  <c r="F287" i="33"/>
  <c r="F288" i="33"/>
  <c r="F289" i="33"/>
  <c r="F290" i="33"/>
  <c r="F291" i="33"/>
  <c r="F292" i="33"/>
  <c r="F293" i="33"/>
  <c r="F294" i="33"/>
  <c r="F295" i="33"/>
  <c r="F296" i="33"/>
  <c r="F297" i="33"/>
  <c r="F298" i="33"/>
  <c r="F299" i="33"/>
  <c r="F300" i="33"/>
  <c r="F301" i="33"/>
  <c r="F302" i="33"/>
  <c r="F303" i="33"/>
  <c r="F304" i="33"/>
  <c r="F305" i="33"/>
  <c r="F306" i="33"/>
  <c r="F307" i="33"/>
  <c r="F308" i="33"/>
  <c r="F309" i="33"/>
  <c r="F310" i="33"/>
  <c r="F311" i="33"/>
  <c r="F312" i="33"/>
  <c r="F313" i="33"/>
  <c r="F314" i="33"/>
  <c r="F315" i="33"/>
  <c r="F316" i="33"/>
  <c r="F317" i="33"/>
  <c r="F318" i="33"/>
  <c r="F319" i="33"/>
  <c r="F320" i="33"/>
  <c r="F321" i="33"/>
  <c r="F322" i="33"/>
  <c r="F323" i="33"/>
  <c r="F324" i="33"/>
  <c r="F325" i="33"/>
  <c r="F326" i="33"/>
  <c r="F327" i="33"/>
  <c r="F328" i="33"/>
  <c r="F329" i="33"/>
  <c r="F330" i="33"/>
  <c r="F331" i="33"/>
  <c r="F332" i="33"/>
  <c r="F333" i="33"/>
  <c r="F334" i="33"/>
  <c r="F335" i="33"/>
  <c r="F336" i="33"/>
  <c r="F337" i="33"/>
  <c r="F338" i="33"/>
  <c r="F339" i="33"/>
  <c r="F340" i="33"/>
  <c r="F341" i="33"/>
  <c r="F342" i="33"/>
  <c r="F343" i="33"/>
  <c r="F344" i="33"/>
  <c r="F345" i="33"/>
  <c r="F346" i="33"/>
  <c r="F347" i="33"/>
  <c r="F348" i="33"/>
  <c r="F349" i="33"/>
  <c r="F350" i="33"/>
  <c r="F351" i="33"/>
  <c r="F352" i="33"/>
  <c r="F353" i="33"/>
  <c r="F354" i="33"/>
  <c r="F355" i="33"/>
  <c r="F356" i="33"/>
  <c r="F357" i="33"/>
  <c r="F358" i="33"/>
  <c r="F359" i="33"/>
  <c r="F360" i="33"/>
  <c r="F361" i="33"/>
  <c r="F362" i="33"/>
  <c r="F363" i="33"/>
  <c r="F364" i="33"/>
  <c r="F365" i="33"/>
  <c r="F366" i="33"/>
  <c r="F367" i="33"/>
  <c r="F368" i="33"/>
  <c r="F369" i="33"/>
  <c r="F370" i="33"/>
  <c r="F371" i="33"/>
  <c r="F372" i="33"/>
  <c r="F373" i="33"/>
  <c r="F374" i="33"/>
  <c r="F375" i="33"/>
  <c r="F376" i="33"/>
  <c r="F377" i="33"/>
  <c r="F378" i="33"/>
  <c r="F379" i="33"/>
  <c r="F380" i="33"/>
  <c r="F381" i="33"/>
  <c r="F382" i="33"/>
  <c r="F383" i="33"/>
  <c r="F384" i="33"/>
  <c r="F385" i="33"/>
  <c r="F386" i="33"/>
  <c r="F387" i="33"/>
  <c r="F388" i="33"/>
  <c r="F389" i="33"/>
  <c r="F390" i="33"/>
  <c r="F391" i="33"/>
  <c r="F392" i="33"/>
  <c r="F393" i="33"/>
  <c r="F394" i="33"/>
  <c r="F395" i="33"/>
  <c r="F396" i="33"/>
  <c r="F397" i="33"/>
  <c r="F398" i="33"/>
  <c r="F399" i="33"/>
  <c r="F400" i="33"/>
  <c r="F401" i="33"/>
  <c r="F402" i="33"/>
  <c r="F403" i="33"/>
  <c r="F404" i="33"/>
  <c r="F405" i="33"/>
  <c r="F406" i="33"/>
  <c r="F407" i="33"/>
  <c r="F408" i="33"/>
  <c r="F409" i="33"/>
  <c r="F410" i="33"/>
  <c r="F411" i="33"/>
  <c r="F412" i="33"/>
  <c r="F413" i="33"/>
  <c r="F414" i="33"/>
  <c r="F415" i="33"/>
  <c r="F416" i="33"/>
  <c r="F417" i="33"/>
  <c r="F418" i="33"/>
  <c r="F419" i="33"/>
  <c r="F420" i="33"/>
  <c r="F421" i="33"/>
  <c r="F422" i="33"/>
  <c r="F423" i="33"/>
  <c r="F424" i="33"/>
  <c r="F425" i="33"/>
  <c r="F426" i="33"/>
  <c r="F427" i="33"/>
  <c r="F428" i="33"/>
  <c r="F429" i="33"/>
  <c r="F430" i="33"/>
  <c r="F431" i="33"/>
  <c r="F432" i="33"/>
  <c r="F433" i="33"/>
  <c r="F434" i="33"/>
  <c r="F435" i="33"/>
  <c r="F436" i="33"/>
  <c r="F437" i="33"/>
  <c r="F438" i="33"/>
  <c r="F439" i="33"/>
  <c r="F440" i="33"/>
  <c r="F441" i="33"/>
  <c r="F442" i="33"/>
  <c r="F443" i="33"/>
  <c r="F444" i="33"/>
  <c r="F445" i="33"/>
  <c r="F446" i="33"/>
  <c r="F447" i="33"/>
  <c r="F448" i="33"/>
  <c r="F449" i="33"/>
  <c r="F32" i="33"/>
  <c r="F31" i="33"/>
  <c r="F30" i="33"/>
  <c r="F27" i="33"/>
  <c r="C2" i="6"/>
  <c r="C2" i="5"/>
  <c r="C2" i="4"/>
  <c r="C2" i="3" l="1"/>
  <c r="C2" i="2"/>
  <c r="C2" i="20"/>
  <c r="H57" i="2" l="1"/>
  <c r="E57" i="2"/>
  <c r="C57" i="2"/>
  <c r="H56" i="2"/>
  <c r="E56" i="2"/>
  <c r="C56" i="2"/>
  <c r="H55" i="2"/>
  <c r="E55" i="2"/>
  <c r="C55" i="2"/>
  <c r="H54" i="2"/>
  <c r="E54" i="2"/>
  <c r="C54" i="2"/>
  <c r="H53" i="2"/>
  <c r="E53" i="2"/>
  <c r="C53" i="2"/>
  <c r="H52" i="2"/>
  <c r="E52" i="2"/>
  <c r="C52" i="2"/>
  <c r="H51" i="2"/>
  <c r="E51" i="2"/>
  <c r="C51" i="2"/>
  <c r="E50" i="2"/>
  <c r="H50" i="2" s="1"/>
  <c r="C50" i="2"/>
  <c r="E49" i="2"/>
  <c r="H49" i="2" s="1"/>
  <c r="C49" i="2"/>
  <c r="E48" i="2"/>
  <c r="H48" i="2" s="1"/>
  <c r="C48" i="2"/>
  <c r="E47" i="2"/>
  <c r="C47" i="2"/>
  <c r="E46" i="2"/>
  <c r="C46" i="2"/>
  <c r="E45" i="2"/>
  <c r="C45" i="2"/>
  <c r="E43" i="2"/>
  <c r="C43" i="2"/>
  <c r="E42" i="2"/>
  <c r="C42" i="2"/>
  <c r="E41" i="2"/>
  <c r="C41" i="2"/>
  <c r="E40" i="2"/>
  <c r="C40" i="2"/>
  <c r="E39" i="2"/>
  <c r="C39" i="2"/>
  <c r="H37" i="2"/>
  <c r="H36" i="2"/>
  <c r="E36" i="2"/>
  <c r="C36" i="2"/>
  <c r="H35" i="2"/>
  <c r="E35" i="2"/>
  <c r="C35" i="2"/>
  <c r="H34" i="2"/>
  <c r="E34" i="2"/>
  <c r="C34" i="2"/>
  <c r="H33" i="2"/>
  <c r="E33" i="2"/>
  <c r="C33" i="2"/>
  <c r="H32" i="2"/>
  <c r="E32" i="2"/>
  <c r="C32" i="2"/>
  <c r="H31" i="2"/>
  <c r="E31" i="2"/>
  <c r="C31" i="2"/>
  <c r="H30" i="2"/>
  <c r="E30" i="2"/>
  <c r="C30" i="2"/>
  <c r="H29" i="2"/>
  <c r="E29" i="2"/>
  <c r="C29" i="2"/>
  <c r="H28" i="2"/>
  <c r="E28" i="2"/>
  <c r="C28" i="2"/>
  <c r="H27" i="2"/>
  <c r="E27" i="2"/>
  <c r="C27" i="2"/>
  <c r="H26" i="2"/>
  <c r="E26" i="2"/>
  <c r="C26" i="2"/>
  <c r="E25" i="2"/>
  <c r="C25" i="2"/>
  <c r="E24" i="2"/>
  <c r="F24" i="2" s="1"/>
  <c r="C24" i="2"/>
  <c r="E23" i="2"/>
  <c r="F23" i="2" s="1"/>
  <c r="C23" i="2"/>
  <c r="E22" i="2"/>
  <c r="F22" i="2" s="1"/>
  <c r="C22" i="2"/>
  <c r="E21" i="2"/>
  <c r="C21" i="2"/>
  <c r="E20" i="2"/>
  <c r="F20" i="2" s="1"/>
  <c r="C20" i="2"/>
  <c r="E19" i="2"/>
  <c r="F19" i="2" s="1"/>
  <c r="C19" i="2"/>
  <c r="E18" i="2"/>
  <c r="C18" i="2"/>
  <c r="E17" i="2"/>
  <c r="C17" i="2"/>
  <c r="E16" i="2"/>
  <c r="F16" i="2" s="1"/>
  <c r="C16" i="2"/>
  <c r="E15" i="2"/>
  <c r="F15" i="2" s="1"/>
  <c r="C15" i="2"/>
  <c r="E14" i="2"/>
  <c r="C14" i="2"/>
  <c r="E13" i="2"/>
  <c r="C13" i="2"/>
  <c r="E12" i="2"/>
  <c r="F12" i="2" s="1"/>
  <c r="C12" i="2"/>
  <c r="E11" i="2"/>
  <c r="F11" i="2" s="1"/>
  <c r="C11" i="2"/>
  <c r="E10" i="2"/>
  <c r="F10" i="2" s="1"/>
  <c r="C10" i="2"/>
  <c r="E9" i="2"/>
  <c r="C9" i="2"/>
  <c r="E8" i="2"/>
  <c r="F8" i="2" s="1"/>
  <c r="C8" i="2"/>
  <c r="E7" i="2"/>
  <c r="F7" i="2" s="1"/>
  <c r="C7" i="2"/>
  <c r="H6" i="2"/>
  <c r="F57" i="24"/>
  <c r="H57" i="24" s="1"/>
  <c r="E57" i="24"/>
  <c r="C57" i="24"/>
  <c r="F56" i="24"/>
  <c r="H56" i="24" s="1"/>
  <c r="E56" i="24"/>
  <c r="C56" i="24"/>
  <c r="F55" i="24"/>
  <c r="H55" i="24" s="1"/>
  <c r="E55" i="24"/>
  <c r="C55" i="24"/>
  <c r="F54" i="24"/>
  <c r="H54" i="24" s="1"/>
  <c r="E54" i="24"/>
  <c r="C54" i="24"/>
  <c r="F53" i="24"/>
  <c r="H53" i="24" s="1"/>
  <c r="E53" i="24"/>
  <c r="C53" i="24"/>
  <c r="F52" i="24"/>
  <c r="H52" i="24" s="1"/>
  <c r="E52" i="24"/>
  <c r="C52" i="24"/>
  <c r="F51" i="24"/>
  <c r="H51" i="24" s="1"/>
  <c r="E51" i="24"/>
  <c r="C51" i="24"/>
  <c r="F50" i="24"/>
  <c r="H50" i="24" s="1"/>
  <c r="E50" i="24"/>
  <c r="C50" i="24"/>
  <c r="F49" i="24"/>
  <c r="H49" i="24" s="1"/>
  <c r="E49" i="24"/>
  <c r="C49" i="24"/>
  <c r="F48" i="24"/>
  <c r="H48" i="24" s="1"/>
  <c r="E48" i="24"/>
  <c r="C48" i="24"/>
  <c r="F47" i="24"/>
  <c r="H47" i="24" s="1"/>
  <c r="E47" i="24"/>
  <c r="C47" i="24"/>
  <c r="F46" i="24"/>
  <c r="H46" i="24" s="1"/>
  <c r="E46" i="24"/>
  <c r="C46" i="24"/>
  <c r="F45" i="24"/>
  <c r="H45" i="24" s="1"/>
  <c r="E45" i="24"/>
  <c r="C45" i="24"/>
  <c r="E44" i="24"/>
  <c r="F44" i="24" s="1"/>
  <c r="H44" i="24" s="1"/>
  <c r="C44" i="24"/>
  <c r="E43" i="24"/>
  <c r="F43" i="24" s="1"/>
  <c r="H43" i="24" s="1"/>
  <c r="C43" i="24"/>
  <c r="E42" i="24"/>
  <c r="F42" i="24" s="1"/>
  <c r="H42" i="24" s="1"/>
  <c r="C42" i="24"/>
  <c r="E41" i="24"/>
  <c r="F41" i="24" s="1"/>
  <c r="H41" i="24" s="1"/>
  <c r="C41" i="24"/>
  <c r="E40" i="24"/>
  <c r="F40" i="24" s="1"/>
  <c r="H40" i="24" s="1"/>
  <c r="C40" i="24"/>
  <c r="E39" i="24"/>
  <c r="F39" i="24" s="1"/>
  <c r="H39" i="24" s="1"/>
  <c r="C39" i="24"/>
  <c r="E38" i="24"/>
  <c r="F38" i="24" s="1"/>
  <c r="H38" i="24" s="1"/>
  <c r="C38" i="24"/>
  <c r="H37" i="24"/>
  <c r="F36" i="24"/>
  <c r="H36" i="24" s="1"/>
  <c r="E36" i="24"/>
  <c r="C36" i="24"/>
  <c r="F35" i="24"/>
  <c r="H35" i="24" s="1"/>
  <c r="E35" i="24"/>
  <c r="C35" i="24"/>
  <c r="F34" i="24"/>
  <c r="H34" i="24" s="1"/>
  <c r="E34" i="24"/>
  <c r="C34" i="24"/>
  <c r="F33" i="24"/>
  <c r="H33" i="24" s="1"/>
  <c r="E33" i="24"/>
  <c r="C33" i="24"/>
  <c r="F32" i="24"/>
  <c r="H32" i="24" s="1"/>
  <c r="E32" i="24"/>
  <c r="C32" i="24"/>
  <c r="F31" i="24"/>
  <c r="H31" i="24" s="1"/>
  <c r="E31" i="24"/>
  <c r="C31" i="24"/>
  <c r="F30" i="24"/>
  <c r="H30" i="24" s="1"/>
  <c r="E30" i="24"/>
  <c r="C30" i="24"/>
  <c r="F29" i="24"/>
  <c r="H29" i="24" s="1"/>
  <c r="E29" i="24"/>
  <c r="C29" i="24"/>
  <c r="F28" i="24"/>
  <c r="H28" i="24" s="1"/>
  <c r="E28" i="24"/>
  <c r="C28" i="24"/>
  <c r="F27" i="24"/>
  <c r="H27" i="24" s="1"/>
  <c r="E27" i="24"/>
  <c r="C27" i="24"/>
  <c r="F26" i="24"/>
  <c r="H26" i="24" s="1"/>
  <c r="E26" i="24"/>
  <c r="C26" i="24"/>
  <c r="E25" i="24"/>
  <c r="F25" i="24" s="1"/>
  <c r="H25" i="24" s="1"/>
  <c r="C25" i="24"/>
  <c r="E24" i="24"/>
  <c r="F24" i="24" s="1"/>
  <c r="H24" i="24" s="1"/>
  <c r="C24" i="24"/>
  <c r="E23" i="24"/>
  <c r="F23" i="24" s="1"/>
  <c r="H23" i="24" s="1"/>
  <c r="C23" i="24"/>
  <c r="E22" i="24"/>
  <c r="F22" i="24" s="1"/>
  <c r="H22" i="24" s="1"/>
  <c r="C22" i="24"/>
  <c r="E21" i="24"/>
  <c r="F21" i="24" s="1"/>
  <c r="H21" i="24" s="1"/>
  <c r="C21" i="24"/>
  <c r="E20" i="24"/>
  <c r="F20" i="24" s="1"/>
  <c r="H20" i="24" s="1"/>
  <c r="C20" i="24"/>
  <c r="E19" i="24"/>
  <c r="F19" i="24" s="1"/>
  <c r="H19" i="24" s="1"/>
  <c r="C19" i="24"/>
  <c r="E18" i="24"/>
  <c r="F18" i="24" s="1"/>
  <c r="H18" i="24" s="1"/>
  <c r="C18" i="24"/>
  <c r="E17" i="24"/>
  <c r="F17" i="24" s="1"/>
  <c r="H17" i="24" s="1"/>
  <c r="C17" i="24"/>
  <c r="E16" i="24"/>
  <c r="F16" i="24" s="1"/>
  <c r="H16" i="24" s="1"/>
  <c r="C16" i="24"/>
  <c r="E15" i="24"/>
  <c r="F15" i="24" s="1"/>
  <c r="H15" i="24" s="1"/>
  <c r="C15" i="24"/>
  <c r="E14" i="24"/>
  <c r="F14" i="24" s="1"/>
  <c r="H14" i="24" s="1"/>
  <c r="C14" i="24"/>
  <c r="E13" i="24"/>
  <c r="F13" i="24" s="1"/>
  <c r="H13" i="24" s="1"/>
  <c r="C13" i="24"/>
  <c r="E12" i="24"/>
  <c r="F12" i="24" s="1"/>
  <c r="H12" i="24" s="1"/>
  <c r="C12" i="24"/>
  <c r="E11" i="24"/>
  <c r="F11" i="24" s="1"/>
  <c r="H11" i="24" s="1"/>
  <c r="C11" i="24"/>
  <c r="E10" i="24"/>
  <c r="F10" i="24" s="1"/>
  <c r="H10" i="24" s="1"/>
  <c r="C10" i="24"/>
  <c r="E9" i="24"/>
  <c r="F9" i="24" s="1"/>
  <c r="H9" i="24" s="1"/>
  <c r="C9" i="24"/>
  <c r="E8" i="24"/>
  <c r="F8" i="24" s="1"/>
  <c r="C8" i="24"/>
  <c r="E7" i="24"/>
  <c r="F7" i="24" s="1"/>
  <c r="C7" i="24"/>
  <c r="H6" i="24"/>
  <c r="F57" i="25"/>
  <c r="H57" i="25" s="1"/>
  <c r="E57" i="25"/>
  <c r="C57" i="25"/>
  <c r="F56" i="25"/>
  <c r="H56" i="25" s="1"/>
  <c r="E56" i="25"/>
  <c r="C56" i="25"/>
  <c r="F55" i="25"/>
  <c r="H55" i="25" s="1"/>
  <c r="E55" i="25"/>
  <c r="C55" i="25"/>
  <c r="F54" i="25"/>
  <c r="H54" i="25" s="1"/>
  <c r="E54" i="25"/>
  <c r="C54" i="25"/>
  <c r="F53" i="25"/>
  <c r="H53" i="25" s="1"/>
  <c r="E53" i="25"/>
  <c r="C53" i="25"/>
  <c r="F52" i="25"/>
  <c r="H52" i="25" s="1"/>
  <c r="E52" i="25"/>
  <c r="C52" i="25"/>
  <c r="F51" i="25"/>
  <c r="H51" i="25" s="1"/>
  <c r="E51" i="25"/>
  <c r="C51" i="25"/>
  <c r="F50" i="25"/>
  <c r="H50" i="25" s="1"/>
  <c r="E50" i="25"/>
  <c r="C50" i="25"/>
  <c r="F49" i="25"/>
  <c r="H49" i="25" s="1"/>
  <c r="E49" i="25"/>
  <c r="C49" i="25"/>
  <c r="F48" i="25"/>
  <c r="H48" i="25" s="1"/>
  <c r="E48" i="25"/>
  <c r="C48" i="25"/>
  <c r="F47" i="25"/>
  <c r="H47" i="25" s="1"/>
  <c r="E47" i="25"/>
  <c r="C47" i="25"/>
  <c r="F46" i="25"/>
  <c r="H46" i="25" s="1"/>
  <c r="E46" i="25"/>
  <c r="C46" i="25"/>
  <c r="F45" i="25"/>
  <c r="H45" i="25" s="1"/>
  <c r="E45" i="25"/>
  <c r="C45" i="25"/>
  <c r="E44" i="25"/>
  <c r="F44" i="25" s="1"/>
  <c r="H44" i="25" s="1"/>
  <c r="C44" i="25"/>
  <c r="E43" i="25"/>
  <c r="F43" i="25" s="1"/>
  <c r="H43" i="25" s="1"/>
  <c r="C43" i="25"/>
  <c r="E42" i="25"/>
  <c r="F42" i="25" s="1"/>
  <c r="H42" i="25" s="1"/>
  <c r="C42" i="25"/>
  <c r="E41" i="25"/>
  <c r="F41" i="25" s="1"/>
  <c r="H41" i="25" s="1"/>
  <c r="C41" i="25"/>
  <c r="E40" i="25"/>
  <c r="F40" i="25" s="1"/>
  <c r="H40" i="25" s="1"/>
  <c r="C40" i="25"/>
  <c r="E39" i="25"/>
  <c r="F39" i="25" s="1"/>
  <c r="H39" i="25" s="1"/>
  <c r="C39" i="25"/>
  <c r="E38" i="25"/>
  <c r="F38" i="25" s="1"/>
  <c r="H38" i="25" s="1"/>
  <c r="C38" i="25"/>
  <c r="H37" i="25"/>
  <c r="F36" i="25"/>
  <c r="H36" i="25" s="1"/>
  <c r="E36" i="25"/>
  <c r="C36" i="25"/>
  <c r="F35" i="25"/>
  <c r="H35" i="25" s="1"/>
  <c r="E35" i="25"/>
  <c r="C35" i="25"/>
  <c r="F34" i="25"/>
  <c r="H34" i="25" s="1"/>
  <c r="E34" i="25"/>
  <c r="C34" i="25"/>
  <c r="F33" i="25"/>
  <c r="H33" i="25" s="1"/>
  <c r="E33" i="25"/>
  <c r="C33" i="25"/>
  <c r="F32" i="25"/>
  <c r="H32" i="25" s="1"/>
  <c r="E32" i="25"/>
  <c r="C32" i="25"/>
  <c r="F31" i="25"/>
  <c r="H31" i="25" s="1"/>
  <c r="E31" i="25"/>
  <c r="C31" i="25"/>
  <c r="F30" i="25"/>
  <c r="H30" i="25" s="1"/>
  <c r="E30" i="25"/>
  <c r="C30" i="25"/>
  <c r="F29" i="25"/>
  <c r="H29" i="25" s="1"/>
  <c r="E29" i="25"/>
  <c r="C29" i="25"/>
  <c r="F28" i="25"/>
  <c r="H28" i="25" s="1"/>
  <c r="E28" i="25"/>
  <c r="C28" i="25"/>
  <c r="F27" i="25"/>
  <c r="H27" i="25" s="1"/>
  <c r="E27" i="25"/>
  <c r="C27" i="25"/>
  <c r="F26" i="25"/>
  <c r="H26" i="25" s="1"/>
  <c r="E26" i="25"/>
  <c r="C26" i="25"/>
  <c r="E25" i="25"/>
  <c r="F25" i="25" s="1"/>
  <c r="H25" i="25" s="1"/>
  <c r="C25" i="25"/>
  <c r="E24" i="25"/>
  <c r="F24" i="25" s="1"/>
  <c r="H24" i="25" s="1"/>
  <c r="C24" i="25"/>
  <c r="E23" i="25"/>
  <c r="F23" i="25" s="1"/>
  <c r="H23" i="25" s="1"/>
  <c r="C23" i="25"/>
  <c r="E22" i="25"/>
  <c r="F22" i="25" s="1"/>
  <c r="H22" i="25" s="1"/>
  <c r="C22" i="25"/>
  <c r="E21" i="25"/>
  <c r="F21" i="25" s="1"/>
  <c r="H21" i="25" s="1"/>
  <c r="C21" i="25"/>
  <c r="E20" i="25"/>
  <c r="F20" i="25" s="1"/>
  <c r="H20" i="25" s="1"/>
  <c r="C20" i="25"/>
  <c r="E19" i="25"/>
  <c r="F19" i="25" s="1"/>
  <c r="H19" i="25" s="1"/>
  <c r="C19" i="25"/>
  <c r="E18" i="25"/>
  <c r="F18" i="25" s="1"/>
  <c r="H18" i="25" s="1"/>
  <c r="C18" i="25"/>
  <c r="E17" i="25"/>
  <c r="F17" i="25" s="1"/>
  <c r="H17" i="25" s="1"/>
  <c r="C17" i="25"/>
  <c r="E16" i="25"/>
  <c r="F16" i="25" s="1"/>
  <c r="H16" i="25" s="1"/>
  <c r="C16" i="25"/>
  <c r="E15" i="25"/>
  <c r="F15" i="25" s="1"/>
  <c r="H15" i="25" s="1"/>
  <c r="C15" i="25"/>
  <c r="E14" i="25"/>
  <c r="F14" i="25" s="1"/>
  <c r="H14" i="25" s="1"/>
  <c r="C14" i="25"/>
  <c r="E13" i="25"/>
  <c r="F13" i="25" s="1"/>
  <c r="H13" i="25" s="1"/>
  <c r="C13" i="25"/>
  <c r="E12" i="25"/>
  <c r="F12" i="25" s="1"/>
  <c r="H12" i="25" s="1"/>
  <c r="C12" i="25"/>
  <c r="E11" i="25"/>
  <c r="F11" i="25" s="1"/>
  <c r="H11" i="25" s="1"/>
  <c r="C11" i="25"/>
  <c r="E10" i="25"/>
  <c r="F10" i="25" s="1"/>
  <c r="H10" i="25" s="1"/>
  <c r="C10" i="25"/>
  <c r="E9" i="25"/>
  <c r="F9" i="25" s="1"/>
  <c r="H9" i="25" s="1"/>
  <c r="C9" i="25"/>
  <c r="E8" i="25"/>
  <c r="F8" i="25" s="1"/>
  <c r="H8" i="25" s="1"/>
  <c r="C8" i="25"/>
  <c r="E7" i="25"/>
  <c r="F7" i="25" s="1"/>
  <c r="H7" i="25" s="1"/>
  <c r="C7" i="25"/>
  <c r="H6" i="25"/>
  <c r="F57" i="26"/>
  <c r="H57" i="26" s="1"/>
  <c r="E57" i="26"/>
  <c r="C57" i="26"/>
  <c r="F56" i="26"/>
  <c r="H56" i="26" s="1"/>
  <c r="E56" i="26"/>
  <c r="C56" i="26"/>
  <c r="F55" i="26"/>
  <c r="H55" i="26" s="1"/>
  <c r="E55" i="26"/>
  <c r="C55" i="26"/>
  <c r="F54" i="26"/>
  <c r="H54" i="26" s="1"/>
  <c r="E54" i="26"/>
  <c r="C54" i="26"/>
  <c r="F53" i="26"/>
  <c r="H53" i="26" s="1"/>
  <c r="E53" i="26"/>
  <c r="C53" i="26"/>
  <c r="F52" i="26"/>
  <c r="H52" i="26" s="1"/>
  <c r="E52" i="26"/>
  <c r="C52" i="26"/>
  <c r="F51" i="26"/>
  <c r="H51" i="26" s="1"/>
  <c r="E51" i="26"/>
  <c r="C51" i="26"/>
  <c r="F50" i="26"/>
  <c r="H50" i="26" s="1"/>
  <c r="E50" i="26"/>
  <c r="C50" i="26"/>
  <c r="F49" i="26"/>
  <c r="H49" i="26" s="1"/>
  <c r="E49" i="26"/>
  <c r="C49" i="26"/>
  <c r="F48" i="26"/>
  <c r="H48" i="26" s="1"/>
  <c r="E48" i="26"/>
  <c r="C48" i="26"/>
  <c r="F47" i="26"/>
  <c r="H47" i="26" s="1"/>
  <c r="E47" i="26"/>
  <c r="C47" i="26"/>
  <c r="F46" i="26"/>
  <c r="H46" i="26" s="1"/>
  <c r="E46" i="26"/>
  <c r="C46" i="26"/>
  <c r="F45" i="26"/>
  <c r="H45" i="26" s="1"/>
  <c r="E45" i="26"/>
  <c r="C45" i="26"/>
  <c r="E44" i="26"/>
  <c r="F44" i="26" s="1"/>
  <c r="H44" i="26" s="1"/>
  <c r="C44" i="26"/>
  <c r="E43" i="26"/>
  <c r="F43" i="26" s="1"/>
  <c r="H43" i="26" s="1"/>
  <c r="C43" i="26"/>
  <c r="E42" i="26"/>
  <c r="F42" i="26" s="1"/>
  <c r="H42" i="26" s="1"/>
  <c r="C42" i="26"/>
  <c r="E41" i="26"/>
  <c r="F41" i="26" s="1"/>
  <c r="H41" i="26" s="1"/>
  <c r="C41" i="26"/>
  <c r="E40" i="26"/>
  <c r="F40" i="26" s="1"/>
  <c r="H40" i="26" s="1"/>
  <c r="C40" i="26"/>
  <c r="E39" i="26"/>
  <c r="F39" i="26" s="1"/>
  <c r="H39" i="26" s="1"/>
  <c r="C39" i="26"/>
  <c r="E38" i="26"/>
  <c r="F38" i="26" s="1"/>
  <c r="C38" i="26"/>
  <c r="H37" i="26"/>
  <c r="F36" i="26"/>
  <c r="H36" i="26" s="1"/>
  <c r="E36" i="26"/>
  <c r="C36" i="26"/>
  <c r="F35" i="26"/>
  <c r="H35" i="26" s="1"/>
  <c r="E35" i="26"/>
  <c r="C35" i="26"/>
  <c r="F34" i="26"/>
  <c r="H34" i="26" s="1"/>
  <c r="E34" i="26"/>
  <c r="C34" i="26"/>
  <c r="F33" i="26"/>
  <c r="H33" i="26" s="1"/>
  <c r="E33" i="26"/>
  <c r="C33" i="26"/>
  <c r="F32" i="26"/>
  <c r="H32" i="26" s="1"/>
  <c r="E32" i="26"/>
  <c r="C32" i="26"/>
  <c r="F31" i="26"/>
  <c r="H31" i="26" s="1"/>
  <c r="E31" i="26"/>
  <c r="C31" i="26"/>
  <c r="F30" i="26"/>
  <c r="H30" i="26" s="1"/>
  <c r="E30" i="26"/>
  <c r="C30" i="26"/>
  <c r="F29" i="26"/>
  <c r="H29" i="26" s="1"/>
  <c r="E29" i="26"/>
  <c r="C29" i="26"/>
  <c r="F28" i="26"/>
  <c r="H28" i="26" s="1"/>
  <c r="E28" i="26"/>
  <c r="C28" i="26"/>
  <c r="F27" i="26"/>
  <c r="H27" i="26" s="1"/>
  <c r="E27" i="26"/>
  <c r="C27" i="26"/>
  <c r="F26" i="26"/>
  <c r="H26" i="26" s="1"/>
  <c r="E26" i="26"/>
  <c r="C26" i="26"/>
  <c r="E25" i="26"/>
  <c r="F25" i="26" s="1"/>
  <c r="H25" i="26" s="1"/>
  <c r="C25" i="26"/>
  <c r="E24" i="26"/>
  <c r="F24" i="26" s="1"/>
  <c r="H24" i="26" s="1"/>
  <c r="C24" i="26"/>
  <c r="E23" i="26"/>
  <c r="F23" i="26" s="1"/>
  <c r="H23" i="26" s="1"/>
  <c r="C23" i="26"/>
  <c r="E22" i="26"/>
  <c r="F22" i="26" s="1"/>
  <c r="H22" i="26" s="1"/>
  <c r="C22" i="26"/>
  <c r="E21" i="26"/>
  <c r="F21" i="26" s="1"/>
  <c r="H21" i="26" s="1"/>
  <c r="C21" i="26"/>
  <c r="E20" i="26"/>
  <c r="F20" i="26" s="1"/>
  <c r="H20" i="26" s="1"/>
  <c r="C20" i="26"/>
  <c r="E19" i="26"/>
  <c r="F19" i="26" s="1"/>
  <c r="H19" i="26" s="1"/>
  <c r="C19" i="26"/>
  <c r="E18" i="26"/>
  <c r="F18" i="26" s="1"/>
  <c r="H18" i="26" s="1"/>
  <c r="C18" i="26"/>
  <c r="E17" i="26"/>
  <c r="F17" i="26" s="1"/>
  <c r="H17" i="26" s="1"/>
  <c r="C17" i="26"/>
  <c r="E16" i="26"/>
  <c r="F16" i="26" s="1"/>
  <c r="H16" i="26" s="1"/>
  <c r="C16" i="26"/>
  <c r="E15" i="26"/>
  <c r="F15" i="26" s="1"/>
  <c r="H15" i="26" s="1"/>
  <c r="C15" i="26"/>
  <c r="E14" i="26"/>
  <c r="F14" i="26" s="1"/>
  <c r="H14" i="26" s="1"/>
  <c r="C14" i="26"/>
  <c r="E13" i="26"/>
  <c r="F13" i="26" s="1"/>
  <c r="H13" i="26" s="1"/>
  <c r="C13" i="26"/>
  <c r="E12" i="26"/>
  <c r="F12" i="26" s="1"/>
  <c r="H12" i="26" s="1"/>
  <c r="C12" i="26"/>
  <c r="E11" i="26"/>
  <c r="F11" i="26" s="1"/>
  <c r="H11" i="26" s="1"/>
  <c r="C11" i="26"/>
  <c r="E10" i="26"/>
  <c r="F10" i="26" s="1"/>
  <c r="H10" i="26" s="1"/>
  <c r="C10" i="26"/>
  <c r="E9" i="26"/>
  <c r="F9" i="26" s="1"/>
  <c r="H9" i="26" s="1"/>
  <c r="C9" i="26"/>
  <c r="E8" i="26"/>
  <c r="F8" i="26" s="1"/>
  <c r="H8" i="26" s="1"/>
  <c r="C8" i="26"/>
  <c r="E7" i="26"/>
  <c r="F7" i="26" s="1"/>
  <c r="C7" i="26"/>
  <c r="H6" i="26"/>
  <c r="F57" i="27"/>
  <c r="H57" i="27" s="1"/>
  <c r="E57" i="27"/>
  <c r="C57" i="27"/>
  <c r="F56" i="27"/>
  <c r="H56" i="27" s="1"/>
  <c r="E56" i="27"/>
  <c r="C56" i="27"/>
  <c r="F55" i="27"/>
  <c r="H55" i="27" s="1"/>
  <c r="E55" i="27"/>
  <c r="C55" i="27"/>
  <c r="F54" i="27"/>
  <c r="H54" i="27" s="1"/>
  <c r="E54" i="27"/>
  <c r="C54" i="27"/>
  <c r="F53" i="27"/>
  <c r="H53" i="27" s="1"/>
  <c r="E53" i="27"/>
  <c r="C53" i="27"/>
  <c r="F52" i="27"/>
  <c r="H52" i="27" s="1"/>
  <c r="E52" i="27"/>
  <c r="C52" i="27"/>
  <c r="F51" i="27"/>
  <c r="H51" i="27" s="1"/>
  <c r="E51" i="27"/>
  <c r="C51" i="27"/>
  <c r="F50" i="27"/>
  <c r="H50" i="27" s="1"/>
  <c r="E50" i="27"/>
  <c r="C50" i="27"/>
  <c r="F49" i="27"/>
  <c r="H49" i="27" s="1"/>
  <c r="E49" i="27"/>
  <c r="C49" i="27"/>
  <c r="F48" i="27"/>
  <c r="H48" i="27" s="1"/>
  <c r="E48" i="27"/>
  <c r="C48" i="27"/>
  <c r="F47" i="27"/>
  <c r="H47" i="27" s="1"/>
  <c r="E47" i="27"/>
  <c r="C47" i="27"/>
  <c r="F46" i="27"/>
  <c r="H46" i="27" s="1"/>
  <c r="E46" i="27"/>
  <c r="C46" i="27"/>
  <c r="F45" i="27"/>
  <c r="H45" i="27" s="1"/>
  <c r="E45" i="27"/>
  <c r="C45" i="27"/>
  <c r="E44" i="27"/>
  <c r="F44" i="27" s="1"/>
  <c r="H44" i="27" s="1"/>
  <c r="C44" i="27"/>
  <c r="E43" i="27"/>
  <c r="F43" i="27" s="1"/>
  <c r="H43" i="27" s="1"/>
  <c r="C43" i="27"/>
  <c r="E42" i="27"/>
  <c r="F42" i="27" s="1"/>
  <c r="H42" i="27" s="1"/>
  <c r="C42" i="27"/>
  <c r="E41" i="27"/>
  <c r="F41" i="27" s="1"/>
  <c r="H41" i="27" s="1"/>
  <c r="C41" i="27"/>
  <c r="E40" i="27"/>
  <c r="F40" i="27" s="1"/>
  <c r="H40" i="27" s="1"/>
  <c r="C40" i="27"/>
  <c r="E39" i="27"/>
  <c r="F39" i="27" s="1"/>
  <c r="H39" i="27" s="1"/>
  <c r="C39" i="27"/>
  <c r="E38" i="27"/>
  <c r="F38" i="27" s="1"/>
  <c r="H38" i="27" s="1"/>
  <c r="C38" i="27"/>
  <c r="H37" i="27"/>
  <c r="F36" i="27"/>
  <c r="H36" i="27" s="1"/>
  <c r="E36" i="27"/>
  <c r="C36" i="27"/>
  <c r="F35" i="27"/>
  <c r="H35" i="27" s="1"/>
  <c r="E35" i="27"/>
  <c r="C35" i="27"/>
  <c r="F34" i="27"/>
  <c r="H34" i="27" s="1"/>
  <c r="E34" i="27"/>
  <c r="C34" i="27"/>
  <c r="F33" i="27"/>
  <c r="H33" i="27" s="1"/>
  <c r="E33" i="27"/>
  <c r="C33" i="27"/>
  <c r="F32" i="27"/>
  <c r="H32" i="27" s="1"/>
  <c r="E32" i="27"/>
  <c r="C32" i="27"/>
  <c r="F31" i="27"/>
  <c r="H31" i="27" s="1"/>
  <c r="E31" i="27"/>
  <c r="C31" i="27"/>
  <c r="F30" i="27"/>
  <c r="H30" i="27" s="1"/>
  <c r="E30" i="27"/>
  <c r="C30" i="27"/>
  <c r="F29" i="27"/>
  <c r="H29" i="27" s="1"/>
  <c r="E29" i="27"/>
  <c r="C29" i="27"/>
  <c r="F28" i="27"/>
  <c r="H28" i="27" s="1"/>
  <c r="E28" i="27"/>
  <c r="C28" i="27"/>
  <c r="F27" i="27"/>
  <c r="H27" i="27" s="1"/>
  <c r="E27" i="27"/>
  <c r="C27" i="27"/>
  <c r="F26" i="27"/>
  <c r="H26" i="27" s="1"/>
  <c r="E26" i="27"/>
  <c r="C26" i="27"/>
  <c r="E25" i="27"/>
  <c r="F25" i="27" s="1"/>
  <c r="H25" i="27" s="1"/>
  <c r="C25" i="27"/>
  <c r="E24" i="27"/>
  <c r="F24" i="27" s="1"/>
  <c r="H24" i="27" s="1"/>
  <c r="C24" i="27"/>
  <c r="E23" i="27"/>
  <c r="F23" i="27" s="1"/>
  <c r="H23" i="27" s="1"/>
  <c r="C23" i="27"/>
  <c r="E22" i="27"/>
  <c r="F22" i="27" s="1"/>
  <c r="H22" i="27" s="1"/>
  <c r="C22" i="27"/>
  <c r="E21" i="27"/>
  <c r="F21" i="27" s="1"/>
  <c r="H21" i="27" s="1"/>
  <c r="C21" i="27"/>
  <c r="E20" i="27"/>
  <c r="F20" i="27" s="1"/>
  <c r="H20" i="27" s="1"/>
  <c r="C20" i="27"/>
  <c r="E19" i="27"/>
  <c r="F19" i="27" s="1"/>
  <c r="H19" i="27" s="1"/>
  <c r="C19" i="27"/>
  <c r="E18" i="27"/>
  <c r="F18" i="27" s="1"/>
  <c r="H18" i="27" s="1"/>
  <c r="C18" i="27"/>
  <c r="E17" i="27"/>
  <c r="F17" i="27" s="1"/>
  <c r="H17" i="27" s="1"/>
  <c r="C17" i="27"/>
  <c r="E16" i="27"/>
  <c r="F16" i="27" s="1"/>
  <c r="H16" i="27" s="1"/>
  <c r="C16" i="27"/>
  <c r="E15" i="27"/>
  <c r="F15" i="27" s="1"/>
  <c r="H15" i="27" s="1"/>
  <c r="C15" i="27"/>
  <c r="E14" i="27"/>
  <c r="F14" i="27" s="1"/>
  <c r="H14" i="27" s="1"/>
  <c r="C14" i="27"/>
  <c r="E13" i="27"/>
  <c r="F13" i="27" s="1"/>
  <c r="H13" i="27" s="1"/>
  <c r="C13" i="27"/>
  <c r="E12" i="27"/>
  <c r="F12" i="27" s="1"/>
  <c r="H12" i="27" s="1"/>
  <c r="C12" i="27"/>
  <c r="E11" i="27"/>
  <c r="F11" i="27" s="1"/>
  <c r="H11" i="27" s="1"/>
  <c r="C11" i="27"/>
  <c r="E10" i="27"/>
  <c r="F10" i="27" s="1"/>
  <c r="H10" i="27" s="1"/>
  <c r="C10" i="27"/>
  <c r="E9" i="27"/>
  <c r="F9" i="27" s="1"/>
  <c r="C9" i="27"/>
  <c r="E8" i="27"/>
  <c r="F8" i="27" s="1"/>
  <c r="H8" i="27" s="1"/>
  <c r="C8" i="27"/>
  <c r="E7" i="27"/>
  <c r="F7" i="27" s="1"/>
  <c r="H7" i="27" s="1"/>
  <c r="C7" i="27"/>
  <c r="H6" i="27"/>
  <c r="F57" i="28"/>
  <c r="H57" i="28" s="1"/>
  <c r="E57" i="28"/>
  <c r="C57" i="28"/>
  <c r="F56" i="28"/>
  <c r="H56" i="28" s="1"/>
  <c r="E56" i="28"/>
  <c r="C56" i="28"/>
  <c r="F55" i="28"/>
  <c r="H55" i="28" s="1"/>
  <c r="E55" i="28"/>
  <c r="C55" i="28"/>
  <c r="F54" i="28"/>
  <c r="H54" i="28" s="1"/>
  <c r="E54" i="28"/>
  <c r="C54" i="28"/>
  <c r="F53" i="28"/>
  <c r="H53" i="28" s="1"/>
  <c r="E53" i="28"/>
  <c r="C53" i="28"/>
  <c r="F52" i="28"/>
  <c r="H52" i="28" s="1"/>
  <c r="E52" i="28"/>
  <c r="C52" i="28"/>
  <c r="F51" i="28"/>
  <c r="H51" i="28" s="1"/>
  <c r="E51" i="28"/>
  <c r="C51" i="28"/>
  <c r="F50" i="28"/>
  <c r="H50" i="28" s="1"/>
  <c r="E50" i="28"/>
  <c r="C50" i="28"/>
  <c r="F49" i="28"/>
  <c r="H49" i="28" s="1"/>
  <c r="E49" i="28"/>
  <c r="C49" i="28"/>
  <c r="F48" i="28"/>
  <c r="H48" i="28" s="1"/>
  <c r="E48" i="28"/>
  <c r="C48" i="28"/>
  <c r="F47" i="28"/>
  <c r="H47" i="28" s="1"/>
  <c r="E47" i="28"/>
  <c r="C47" i="28"/>
  <c r="F46" i="28"/>
  <c r="H46" i="28" s="1"/>
  <c r="E46" i="28"/>
  <c r="C46" i="28"/>
  <c r="F45" i="28"/>
  <c r="H45" i="28" s="1"/>
  <c r="E45" i="28"/>
  <c r="C45" i="28"/>
  <c r="F44" i="28"/>
  <c r="H44" i="28" s="1"/>
  <c r="E44" i="28"/>
  <c r="C44" i="28"/>
  <c r="F43" i="28"/>
  <c r="H43" i="28" s="1"/>
  <c r="E43" i="28"/>
  <c r="C43" i="28"/>
  <c r="F42" i="28"/>
  <c r="H42" i="28" s="1"/>
  <c r="E42" i="28"/>
  <c r="C42" i="28"/>
  <c r="F41" i="28"/>
  <c r="H41" i="28" s="1"/>
  <c r="E41" i="28"/>
  <c r="C41" i="28"/>
  <c r="F40" i="28"/>
  <c r="H40" i="28" s="1"/>
  <c r="E40" i="28"/>
  <c r="C40" i="28"/>
  <c r="F39" i="28"/>
  <c r="H39" i="28" s="1"/>
  <c r="E39" i="28"/>
  <c r="C39" i="28"/>
  <c r="F38" i="28"/>
  <c r="H38" i="28" s="1"/>
  <c r="E38" i="28"/>
  <c r="C38" i="28"/>
  <c r="H37" i="28"/>
  <c r="F36" i="28"/>
  <c r="H36" i="28" s="1"/>
  <c r="E36" i="28"/>
  <c r="C36" i="28"/>
  <c r="F35" i="28"/>
  <c r="H35" i="28" s="1"/>
  <c r="E35" i="28"/>
  <c r="C35" i="28"/>
  <c r="F34" i="28"/>
  <c r="H34" i="28" s="1"/>
  <c r="E34" i="28"/>
  <c r="C34" i="28"/>
  <c r="F33" i="28"/>
  <c r="H33" i="28" s="1"/>
  <c r="E33" i="28"/>
  <c r="C33" i="28"/>
  <c r="F32" i="28"/>
  <c r="H32" i="28" s="1"/>
  <c r="E32" i="28"/>
  <c r="C32" i="28"/>
  <c r="F31" i="28"/>
  <c r="H31" i="28" s="1"/>
  <c r="E31" i="28"/>
  <c r="C31" i="28"/>
  <c r="F30" i="28"/>
  <c r="H30" i="28" s="1"/>
  <c r="E30" i="28"/>
  <c r="C30" i="28"/>
  <c r="F29" i="28"/>
  <c r="H29" i="28" s="1"/>
  <c r="E29" i="28"/>
  <c r="C29" i="28"/>
  <c r="F28" i="28"/>
  <c r="H28" i="28" s="1"/>
  <c r="E28" i="28"/>
  <c r="C28" i="28"/>
  <c r="F27" i="28"/>
  <c r="H27" i="28" s="1"/>
  <c r="E27" i="28"/>
  <c r="C27" i="28"/>
  <c r="F26" i="28"/>
  <c r="H26" i="28" s="1"/>
  <c r="E26" i="28"/>
  <c r="C26" i="28"/>
  <c r="F25" i="28"/>
  <c r="H25" i="28" s="1"/>
  <c r="E25" i="28"/>
  <c r="C25" i="28"/>
  <c r="F24" i="28"/>
  <c r="H24" i="28" s="1"/>
  <c r="E24" i="28"/>
  <c r="C24" i="28"/>
  <c r="F23" i="28"/>
  <c r="H23" i="28" s="1"/>
  <c r="E23" i="28"/>
  <c r="C23" i="28"/>
  <c r="F22" i="28"/>
  <c r="H22" i="28" s="1"/>
  <c r="E22" i="28"/>
  <c r="C22" i="28"/>
  <c r="F21" i="28"/>
  <c r="H21" i="28" s="1"/>
  <c r="E21" i="28"/>
  <c r="C21" i="28"/>
  <c r="F20" i="28"/>
  <c r="H20" i="28" s="1"/>
  <c r="E20" i="28"/>
  <c r="C20" i="28"/>
  <c r="F19" i="28"/>
  <c r="H19" i="28" s="1"/>
  <c r="E19" i="28"/>
  <c r="C19" i="28"/>
  <c r="F18" i="28"/>
  <c r="H18" i="28" s="1"/>
  <c r="E18" i="28"/>
  <c r="C18" i="28"/>
  <c r="F17" i="28"/>
  <c r="H17" i="28" s="1"/>
  <c r="E17" i="28"/>
  <c r="C17" i="28"/>
  <c r="F16" i="28"/>
  <c r="H16" i="28" s="1"/>
  <c r="E16" i="28"/>
  <c r="C16" i="28"/>
  <c r="F15" i="28"/>
  <c r="H15" i="28" s="1"/>
  <c r="E15" i="28"/>
  <c r="C15" i="28"/>
  <c r="F14" i="28"/>
  <c r="H14" i="28" s="1"/>
  <c r="E14" i="28"/>
  <c r="C14" i="28"/>
  <c r="F13" i="28"/>
  <c r="H13" i="28" s="1"/>
  <c r="E13" i="28"/>
  <c r="C13" i="28"/>
  <c r="F12" i="28"/>
  <c r="H12" i="28" s="1"/>
  <c r="E12" i="28"/>
  <c r="C12" i="28"/>
  <c r="F11" i="28"/>
  <c r="H11" i="28" s="1"/>
  <c r="E11" i="28"/>
  <c r="C11" i="28"/>
  <c r="F10" i="28"/>
  <c r="H10" i="28" s="1"/>
  <c r="E10" i="28"/>
  <c r="C10" i="28"/>
  <c r="F9" i="28"/>
  <c r="E9" i="28"/>
  <c r="C9" i="28"/>
  <c r="F8" i="28"/>
  <c r="H8" i="28" s="1"/>
  <c r="E8" i="28"/>
  <c r="C8" i="28"/>
  <c r="F7" i="28"/>
  <c r="H7" i="28" s="1"/>
  <c r="E7" i="28"/>
  <c r="C7" i="28"/>
  <c r="H6" i="28"/>
  <c r="H57" i="29"/>
  <c r="E57" i="29"/>
  <c r="C57" i="29"/>
  <c r="A57" i="29" s="1"/>
  <c r="H56" i="29"/>
  <c r="E56" i="29"/>
  <c r="C56" i="29"/>
  <c r="A56" i="29" s="1"/>
  <c r="H55" i="29"/>
  <c r="E55" i="29"/>
  <c r="C55" i="29"/>
  <c r="A55" i="29" s="1"/>
  <c r="H54" i="29"/>
  <c r="E54" i="29"/>
  <c r="C54" i="29"/>
  <c r="A54" i="29" s="1"/>
  <c r="H53" i="29"/>
  <c r="E53" i="29"/>
  <c r="C53" i="29"/>
  <c r="A53" i="29" s="1"/>
  <c r="H52" i="29"/>
  <c r="E52" i="29"/>
  <c r="C52" i="29"/>
  <c r="A52" i="29" s="1"/>
  <c r="H51" i="29"/>
  <c r="E51" i="29"/>
  <c r="C51" i="29"/>
  <c r="A51" i="29" s="1"/>
  <c r="H50" i="29"/>
  <c r="E50" i="29"/>
  <c r="C50" i="29"/>
  <c r="A50" i="29" s="1"/>
  <c r="H49" i="29"/>
  <c r="E49" i="29"/>
  <c r="C49" i="29"/>
  <c r="A49" i="29" s="1"/>
  <c r="H48" i="29"/>
  <c r="E48" i="29"/>
  <c r="C48" i="29"/>
  <c r="A48" i="29" s="1"/>
  <c r="H47" i="29"/>
  <c r="E47" i="29"/>
  <c r="C47" i="29"/>
  <c r="A47" i="29" s="1"/>
  <c r="H46" i="29"/>
  <c r="E46" i="29"/>
  <c r="C46" i="29"/>
  <c r="A46" i="29" s="1"/>
  <c r="H45" i="29"/>
  <c r="E45" i="29"/>
  <c r="C45" i="29"/>
  <c r="A45" i="29" s="1"/>
  <c r="H44" i="29"/>
  <c r="E44" i="29"/>
  <c r="C44" i="29"/>
  <c r="A44" i="29" s="1"/>
  <c r="H43" i="29"/>
  <c r="E43" i="29"/>
  <c r="C43" i="29"/>
  <c r="A43" i="29" s="1"/>
  <c r="H42" i="29"/>
  <c r="E42" i="29"/>
  <c r="C42" i="29"/>
  <c r="A42" i="29" s="1"/>
  <c r="H41" i="29"/>
  <c r="E41" i="29"/>
  <c r="C41" i="29"/>
  <c r="A41" i="29" s="1"/>
  <c r="H40" i="29"/>
  <c r="E40" i="29"/>
  <c r="C40" i="29"/>
  <c r="A40" i="29" s="1"/>
  <c r="E39" i="29"/>
  <c r="C39" i="29"/>
  <c r="A39" i="29" s="1"/>
  <c r="H38" i="29"/>
  <c r="E38" i="29"/>
  <c r="C38" i="29"/>
  <c r="A38" i="29" s="1"/>
  <c r="H37" i="29"/>
  <c r="H36" i="29"/>
  <c r="E36" i="29"/>
  <c r="C36" i="29"/>
  <c r="A36" i="29" s="1"/>
  <c r="H35" i="29"/>
  <c r="E35" i="29"/>
  <c r="C35" i="29"/>
  <c r="A35" i="29" s="1"/>
  <c r="H34" i="29"/>
  <c r="E34" i="29"/>
  <c r="C34" i="29"/>
  <c r="A34" i="29" s="1"/>
  <c r="H33" i="29"/>
  <c r="E33" i="29"/>
  <c r="C33" i="29"/>
  <c r="A33" i="29" s="1"/>
  <c r="H32" i="29"/>
  <c r="E32" i="29"/>
  <c r="C32" i="29"/>
  <c r="A32" i="29" s="1"/>
  <c r="H31" i="29"/>
  <c r="E31" i="29"/>
  <c r="C31" i="29"/>
  <c r="A31" i="29" s="1"/>
  <c r="H30" i="29"/>
  <c r="E30" i="29"/>
  <c r="C30" i="29"/>
  <c r="A30" i="29" s="1"/>
  <c r="H29" i="29"/>
  <c r="E29" i="29"/>
  <c r="C29" i="29"/>
  <c r="A29" i="29" s="1"/>
  <c r="H28" i="29"/>
  <c r="E28" i="29"/>
  <c r="C28" i="29"/>
  <c r="A28" i="29" s="1"/>
  <c r="H27" i="29"/>
  <c r="E27" i="29"/>
  <c r="C27" i="29"/>
  <c r="A27" i="29" s="1"/>
  <c r="H26" i="29"/>
  <c r="E26" i="29"/>
  <c r="C26" i="29"/>
  <c r="A26" i="29" s="1"/>
  <c r="H25" i="29"/>
  <c r="E25" i="29"/>
  <c r="C25" i="29"/>
  <c r="A25" i="29" s="1"/>
  <c r="H24" i="29"/>
  <c r="E24" i="29"/>
  <c r="C24" i="29"/>
  <c r="A24" i="29" s="1"/>
  <c r="H23" i="29"/>
  <c r="E23" i="29"/>
  <c r="C23" i="29"/>
  <c r="A23" i="29" s="1"/>
  <c r="H22" i="29"/>
  <c r="E22" i="29"/>
  <c r="C22" i="29"/>
  <c r="A22" i="29" s="1"/>
  <c r="H21" i="29"/>
  <c r="E21" i="29"/>
  <c r="C21" i="29"/>
  <c r="A21" i="29" s="1"/>
  <c r="H20" i="29"/>
  <c r="E20" i="29"/>
  <c r="C20" i="29"/>
  <c r="A20" i="29" s="1"/>
  <c r="H19" i="29"/>
  <c r="E19" i="29"/>
  <c r="C19" i="29"/>
  <c r="A19" i="29" s="1"/>
  <c r="H18" i="29"/>
  <c r="E18" i="29"/>
  <c r="C18" i="29"/>
  <c r="A18" i="29" s="1"/>
  <c r="H17" i="29"/>
  <c r="E17" i="29"/>
  <c r="C17" i="29"/>
  <c r="A17" i="29" s="1"/>
  <c r="H16" i="29"/>
  <c r="E16" i="29"/>
  <c r="C16" i="29"/>
  <c r="A16" i="29" s="1"/>
  <c r="H15" i="29"/>
  <c r="E15" i="29"/>
  <c r="C15" i="29"/>
  <c r="A15" i="29" s="1"/>
  <c r="H14" i="29"/>
  <c r="E14" i="29"/>
  <c r="C14" i="29"/>
  <c r="A14" i="29" s="1"/>
  <c r="H13" i="29"/>
  <c r="E13" i="29"/>
  <c r="C13" i="29"/>
  <c r="A13" i="29" s="1"/>
  <c r="H12" i="29"/>
  <c r="E12" i="29"/>
  <c r="C12" i="29"/>
  <c r="A12" i="29" s="1"/>
  <c r="H11" i="29"/>
  <c r="E11" i="29"/>
  <c r="C11" i="29"/>
  <c r="A11" i="29" s="1"/>
  <c r="H10" i="29"/>
  <c r="E10" i="29"/>
  <c r="C10" i="29"/>
  <c r="A10" i="29" s="1"/>
  <c r="E9" i="29"/>
  <c r="F9" i="29" s="1"/>
  <c r="C9" i="29"/>
  <c r="A9" i="29" s="1"/>
  <c r="E8" i="29"/>
  <c r="C8" i="29"/>
  <c r="A8" i="29" s="1"/>
  <c r="E7" i="29"/>
  <c r="C7" i="29"/>
  <c r="A7" i="29" s="1"/>
  <c r="H6" i="29"/>
  <c r="F57" i="30"/>
  <c r="H57" i="30" s="1"/>
  <c r="E57" i="30"/>
  <c r="C57" i="30"/>
  <c r="F56" i="30"/>
  <c r="H56" i="30" s="1"/>
  <c r="E56" i="30"/>
  <c r="C56" i="30"/>
  <c r="F55" i="30"/>
  <c r="H55" i="30" s="1"/>
  <c r="E55" i="30"/>
  <c r="C55" i="30"/>
  <c r="F54" i="30"/>
  <c r="H54" i="30" s="1"/>
  <c r="E54" i="30"/>
  <c r="C54" i="30"/>
  <c r="F53" i="30"/>
  <c r="H53" i="30" s="1"/>
  <c r="E53" i="30"/>
  <c r="C53" i="30"/>
  <c r="F52" i="30"/>
  <c r="H52" i="30" s="1"/>
  <c r="E52" i="30"/>
  <c r="C52" i="30"/>
  <c r="F51" i="30"/>
  <c r="H51" i="30" s="1"/>
  <c r="E51" i="30"/>
  <c r="C51" i="30"/>
  <c r="F50" i="30"/>
  <c r="H50" i="30" s="1"/>
  <c r="E50" i="30"/>
  <c r="C50" i="30"/>
  <c r="F49" i="30"/>
  <c r="H49" i="30" s="1"/>
  <c r="E49" i="30"/>
  <c r="C49" i="30"/>
  <c r="F48" i="30"/>
  <c r="H48" i="30" s="1"/>
  <c r="E48" i="30"/>
  <c r="C48" i="30"/>
  <c r="F47" i="30"/>
  <c r="H47" i="30" s="1"/>
  <c r="E47" i="30"/>
  <c r="C47" i="30"/>
  <c r="F46" i="30"/>
  <c r="H46" i="30" s="1"/>
  <c r="E46" i="30"/>
  <c r="C46" i="30"/>
  <c r="F45" i="30"/>
  <c r="H45" i="30" s="1"/>
  <c r="E45" i="30"/>
  <c r="C45" i="30"/>
  <c r="F44" i="30"/>
  <c r="H44" i="30" s="1"/>
  <c r="E44" i="30"/>
  <c r="C44" i="30"/>
  <c r="F43" i="30"/>
  <c r="H43" i="30" s="1"/>
  <c r="E43" i="30"/>
  <c r="C43" i="30"/>
  <c r="F42" i="30"/>
  <c r="H42" i="30" s="1"/>
  <c r="E42" i="30"/>
  <c r="C42" i="30"/>
  <c r="F41" i="30"/>
  <c r="H41" i="30" s="1"/>
  <c r="E41" i="30"/>
  <c r="C41" i="30"/>
  <c r="F40" i="30"/>
  <c r="H40" i="30" s="1"/>
  <c r="E40" i="30"/>
  <c r="C40" i="30"/>
  <c r="F39" i="30"/>
  <c r="H39" i="30" s="1"/>
  <c r="E39" i="30"/>
  <c r="C39" i="30"/>
  <c r="F38" i="30"/>
  <c r="E38" i="30"/>
  <c r="C38" i="30"/>
  <c r="H37" i="30"/>
  <c r="F36" i="30"/>
  <c r="H36" i="30" s="1"/>
  <c r="E36" i="30"/>
  <c r="C36" i="30"/>
  <c r="F35" i="30"/>
  <c r="H35" i="30" s="1"/>
  <c r="E35" i="30"/>
  <c r="C35" i="30"/>
  <c r="F34" i="30"/>
  <c r="H34" i="30" s="1"/>
  <c r="E34" i="30"/>
  <c r="C34" i="30"/>
  <c r="F33" i="30"/>
  <c r="H33" i="30" s="1"/>
  <c r="E33" i="30"/>
  <c r="C33" i="30"/>
  <c r="F32" i="30"/>
  <c r="H32" i="30" s="1"/>
  <c r="E32" i="30"/>
  <c r="C32" i="30"/>
  <c r="F31" i="30"/>
  <c r="H31" i="30" s="1"/>
  <c r="E31" i="30"/>
  <c r="C31" i="30"/>
  <c r="F30" i="30"/>
  <c r="H30" i="30" s="1"/>
  <c r="E30" i="30"/>
  <c r="C30" i="30"/>
  <c r="F29" i="30"/>
  <c r="H29" i="30" s="1"/>
  <c r="E29" i="30"/>
  <c r="C29" i="30"/>
  <c r="F28" i="30"/>
  <c r="H28" i="30" s="1"/>
  <c r="E28" i="30"/>
  <c r="C28" i="30"/>
  <c r="F27" i="30"/>
  <c r="H27" i="30" s="1"/>
  <c r="E27" i="30"/>
  <c r="C27" i="30"/>
  <c r="F26" i="30"/>
  <c r="H26" i="30" s="1"/>
  <c r="E26" i="30"/>
  <c r="C26" i="30"/>
  <c r="F25" i="30"/>
  <c r="H25" i="30" s="1"/>
  <c r="E25" i="30"/>
  <c r="C25" i="30"/>
  <c r="F24" i="30"/>
  <c r="H24" i="30" s="1"/>
  <c r="E24" i="30"/>
  <c r="C24" i="30"/>
  <c r="F23" i="30"/>
  <c r="H23" i="30" s="1"/>
  <c r="E23" i="30"/>
  <c r="C23" i="30"/>
  <c r="F22" i="30"/>
  <c r="H22" i="30" s="1"/>
  <c r="E22" i="30"/>
  <c r="C22" i="30"/>
  <c r="F21" i="30"/>
  <c r="H21" i="30" s="1"/>
  <c r="E21" i="30"/>
  <c r="C21" i="30"/>
  <c r="F20" i="30"/>
  <c r="H20" i="30" s="1"/>
  <c r="E20" i="30"/>
  <c r="C20" i="30"/>
  <c r="F19" i="30"/>
  <c r="H19" i="30" s="1"/>
  <c r="E19" i="30"/>
  <c r="C19" i="30"/>
  <c r="F18" i="30"/>
  <c r="H18" i="30" s="1"/>
  <c r="E18" i="30"/>
  <c r="C18" i="30"/>
  <c r="F17" i="30"/>
  <c r="H17" i="30" s="1"/>
  <c r="E17" i="30"/>
  <c r="C17" i="30"/>
  <c r="F16" i="30"/>
  <c r="H16" i="30" s="1"/>
  <c r="E16" i="30"/>
  <c r="C16" i="30"/>
  <c r="F15" i="30"/>
  <c r="H15" i="30" s="1"/>
  <c r="E15" i="30"/>
  <c r="C15" i="30"/>
  <c r="F14" i="30"/>
  <c r="H14" i="30" s="1"/>
  <c r="E14" i="30"/>
  <c r="C14" i="30"/>
  <c r="F13" i="30"/>
  <c r="H13" i="30" s="1"/>
  <c r="E13" i="30"/>
  <c r="C13" i="30"/>
  <c r="F12" i="30"/>
  <c r="H12" i="30" s="1"/>
  <c r="E12" i="30"/>
  <c r="C12" i="30"/>
  <c r="F11" i="30"/>
  <c r="H11" i="30" s="1"/>
  <c r="E11" i="30"/>
  <c r="C11" i="30"/>
  <c r="F10" i="30"/>
  <c r="H10" i="30" s="1"/>
  <c r="E10" i="30"/>
  <c r="C10" i="30"/>
  <c r="F9" i="30"/>
  <c r="E9" i="30"/>
  <c r="C9" i="30"/>
  <c r="F8" i="30"/>
  <c r="H8" i="30" s="1"/>
  <c r="E8" i="30"/>
  <c r="C8" i="30"/>
  <c r="F7" i="30"/>
  <c r="H7" i="30" s="1"/>
  <c r="E7" i="30"/>
  <c r="C7" i="30"/>
  <c r="H6" i="30"/>
  <c r="F57" i="31"/>
  <c r="H57" i="31" s="1"/>
  <c r="E57" i="31"/>
  <c r="C57" i="31"/>
  <c r="F56" i="31"/>
  <c r="H56" i="31" s="1"/>
  <c r="E56" i="31"/>
  <c r="C56" i="31"/>
  <c r="F55" i="31"/>
  <c r="H55" i="31" s="1"/>
  <c r="E55" i="31"/>
  <c r="C55" i="31"/>
  <c r="F54" i="31"/>
  <c r="H54" i="31" s="1"/>
  <c r="E54" i="31"/>
  <c r="C54" i="31"/>
  <c r="F53" i="31"/>
  <c r="H53" i="31" s="1"/>
  <c r="E53" i="31"/>
  <c r="C53" i="31"/>
  <c r="F52" i="31"/>
  <c r="H52" i="31" s="1"/>
  <c r="E52" i="31"/>
  <c r="C52" i="31"/>
  <c r="F51" i="31"/>
  <c r="H51" i="31" s="1"/>
  <c r="E51" i="31"/>
  <c r="C51" i="31"/>
  <c r="F50" i="31"/>
  <c r="H50" i="31" s="1"/>
  <c r="E50" i="31"/>
  <c r="C50" i="31"/>
  <c r="F49" i="31"/>
  <c r="H49" i="31" s="1"/>
  <c r="E49" i="31"/>
  <c r="C49" i="31"/>
  <c r="F48" i="31"/>
  <c r="H48" i="31" s="1"/>
  <c r="E48" i="31"/>
  <c r="C48" i="31"/>
  <c r="F47" i="31"/>
  <c r="H47" i="31" s="1"/>
  <c r="E47" i="31"/>
  <c r="C47" i="31"/>
  <c r="F46" i="31"/>
  <c r="H46" i="31" s="1"/>
  <c r="E46" i="31"/>
  <c r="C46" i="31"/>
  <c r="F45" i="31"/>
  <c r="H45" i="31" s="1"/>
  <c r="E45" i="31"/>
  <c r="C45" i="31"/>
  <c r="F44" i="31"/>
  <c r="H44" i="31" s="1"/>
  <c r="E44" i="31"/>
  <c r="C44" i="31"/>
  <c r="F43" i="31"/>
  <c r="H43" i="31" s="1"/>
  <c r="E43" i="31"/>
  <c r="C43" i="31"/>
  <c r="F42" i="31"/>
  <c r="H42" i="31" s="1"/>
  <c r="E42" i="31"/>
  <c r="C42" i="31"/>
  <c r="F41" i="31"/>
  <c r="H41" i="31" s="1"/>
  <c r="E41" i="31"/>
  <c r="C41" i="31"/>
  <c r="F40" i="31"/>
  <c r="H40" i="31" s="1"/>
  <c r="E40" i="31"/>
  <c r="C40" i="31"/>
  <c r="F39" i="31"/>
  <c r="H39" i="31" s="1"/>
  <c r="E39" i="31"/>
  <c r="C39" i="31"/>
  <c r="F38" i="31"/>
  <c r="E38" i="31"/>
  <c r="C38" i="31"/>
  <c r="H37" i="31"/>
  <c r="F36" i="31"/>
  <c r="H36" i="31" s="1"/>
  <c r="E36" i="31"/>
  <c r="C36" i="31"/>
  <c r="F35" i="31"/>
  <c r="H35" i="31" s="1"/>
  <c r="E35" i="31"/>
  <c r="C35" i="31"/>
  <c r="F34" i="31"/>
  <c r="H34" i="31" s="1"/>
  <c r="E34" i="31"/>
  <c r="C34" i="31"/>
  <c r="F33" i="31"/>
  <c r="H33" i="31" s="1"/>
  <c r="E33" i="31"/>
  <c r="C33" i="31"/>
  <c r="F32" i="31"/>
  <c r="H32" i="31" s="1"/>
  <c r="E32" i="31"/>
  <c r="C32" i="31"/>
  <c r="F31" i="31"/>
  <c r="H31" i="31" s="1"/>
  <c r="E31" i="31"/>
  <c r="C31" i="31"/>
  <c r="F30" i="31"/>
  <c r="H30" i="31" s="1"/>
  <c r="E30" i="31"/>
  <c r="C30" i="31"/>
  <c r="F29" i="31"/>
  <c r="H29" i="31" s="1"/>
  <c r="E29" i="31"/>
  <c r="C29" i="31"/>
  <c r="F28" i="31"/>
  <c r="H28" i="31" s="1"/>
  <c r="E28" i="31"/>
  <c r="C28" i="31"/>
  <c r="F27" i="31"/>
  <c r="H27" i="31" s="1"/>
  <c r="E27" i="31"/>
  <c r="C27" i="31"/>
  <c r="F26" i="31"/>
  <c r="H26" i="31" s="1"/>
  <c r="E26" i="31"/>
  <c r="C26" i="31"/>
  <c r="F25" i="31"/>
  <c r="H25" i="31" s="1"/>
  <c r="E25" i="31"/>
  <c r="C25" i="31"/>
  <c r="F24" i="31"/>
  <c r="H24" i="31" s="1"/>
  <c r="E24" i="31"/>
  <c r="C24" i="31"/>
  <c r="F23" i="31"/>
  <c r="H23" i="31" s="1"/>
  <c r="E23" i="31"/>
  <c r="C23" i="31"/>
  <c r="F22" i="31"/>
  <c r="H22" i="31" s="1"/>
  <c r="E22" i="31"/>
  <c r="C22" i="31"/>
  <c r="F21" i="31"/>
  <c r="H21" i="31" s="1"/>
  <c r="E21" i="31"/>
  <c r="C21" i="31"/>
  <c r="F20" i="31"/>
  <c r="H20" i="31" s="1"/>
  <c r="E20" i="31"/>
  <c r="C20" i="31"/>
  <c r="F19" i="31"/>
  <c r="H19" i="31" s="1"/>
  <c r="E19" i="31"/>
  <c r="C19" i="31"/>
  <c r="F18" i="31"/>
  <c r="H18" i="31" s="1"/>
  <c r="E18" i="31"/>
  <c r="C18" i="31"/>
  <c r="F17" i="31"/>
  <c r="H17" i="31" s="1"/>
  <c r="E17" i="31"/>
  <c r="C17" i="31"/>
  <c r="F16" i="31"/>
  <c r="H16" i="31" s="1"/>
  <c r="E16" i="31"/>
  <c r="C16" i="31"/>
  <c r="F15" i="31"/>
  <c r="H15" i="31" s="1"/>
  <c r="E15" i="31"/>
  <c r="C15" i="31"/>
  <c r="F14" i="31"/>
  <c r="H14" i="31" s="1"/>
  <c r="E14" i="31"/>
  <c r="C14" i="31"/>
  <c r="F13" i="31"/>
  <c r="H13" i="31" s="1"/>
  <c r="E13" i="31"/>
  <c r="C13" i="31"/>
  <c r="F12" i="31"/>
  <c r="H12" i="31" s="1"/>
  <c r="E12" i="31"/>
  <c r="C12" i="31"/>
  <c r="F11" i="31"/>
  <c r="H11" i="31" s="1"/>
  <c r="E11" i="31"/>
  <c r="C11" i="31"/>
  <c r="F10" i="31"/>
  <c r="H10" i="31" s="1"/>
  <c r="E10" i="31"/>
  <c r="C10" i="31"/>
  <c r="F9" i="31"/>
  <c r="H9" i="31" s="1"/>
  <c r="E9" i="31"/>
  <c r="C9" i="31"/>
  <c r="F8" i="31"/>
  <c r="H8" i="31" s="1"/>
  <c r="E8" i="31"/>
  <c r="C8" i="31"/>
  <c r="F7" i="31"/>
  <c r="E7" i="31"/>
  <c r="C7" i="31"/>
  <c r="H6" i="31"/>
  <c r="F57" i="23"/>
  <c r="H57" i="23" s="1"/>
  <c r="E57" i="23"/>
  <c r="C57" i="23"/>
  <c r="F56" i="23"/>
  <c r="H56" i="23" s="1"/>
  <c r="E56" i="23"/>
  <c r="C56" i="23"/>
  <c r="F55" i="23"/>
  <c r="H55" i="23" s="1"/>
  <c r="E55" i="23"/>
  <c r="C55" i="23"/>
  <c r="F54" i="23"/>
  <c r="H54" i="23" s="1"/>
  <c r="E54" i="23"/>
  <c r="C54" i="23"/>
  <c r="F53" i="23"/>
  <c r="H53" i="23" s="1"/>
  <c r="E53" i="23"/>
  <c r="C53" i="23"/>
  <c r="F52" i="23"/>
  <c r="H52" i="23" s="1"/>
  <c r="E52" i="23"/>
  <c r="C52" i="23"/>
  <c r="F51" i="23"/>
  <c r="H51" i="23" s="1"/>
  <c r="E51" i="23"/>
  <c r="C51" i="23"/>
  <c r="F50" i="23"/>
  <c r="H50" i="23" s="1"/>
  <c r="E50" i="23"/>
  <c r="C50" i="23"/>
  <c r="F49" i="23"/>
  <c r="H49" i="23" s="1"/>
  <c r="E49" i="23"/>
  <c r="C49" i="23"/>
  <c r="F48" i="23"/>
  <c r="H48" i="23" s="1"/>
  <c r="E48" i="23"/>
  <c r="C48" i="23"/>
  <c r="F47" i="23"/>
  <c r="H47" i="23" s="1"/>
  <c r="E47" i="23"/>
  <c r="C47" i="23"/>
  <c r="F46" i="23"/>
  <c r="H46" i="23" s="1"/>
  <c r="E46" i="23"/>
  <c r="C46" i="23"/>
  <c r="F45" i="23"/>
  <c r="H45" i="23" s="1"/>
  <c r="E45" i="23"/>
  <c r="C45" i="23"/>
  <c r="E44" i="23"/>
  <c r="F44" i="23" s="1"/>
  <c r="H44" i="23" s="1"/>
  <c r="C44" i="23"/>
  <c r="E43" i="23"/>
  <c r="F43" i="23" s="1"/>
  <c r="H43" i="23" s="1"/>
  <c r="C43" i="23"/>
  <c r="E42" i="23"/>
  <c r="F42" i="23" s="1"/>
  <c r="H42" i="23" s="1"/>
  <c r="C42" i="23"/>
  <c r="E41" i="23"/>
  <c r="F41" i="23" s="1"/>
  <c r="H41" i="23" s="1"/>
  <c r="C41" i="23"/>
  <c r="E40" i="23"/>
  <c r="F40" i="23" s="1"/>
  <c r="H40" i="23" s="1"/>
  <c r="C40" i="23"/>
  <c r="E39" i="23"/>
  <c r="F39" i="23" s="1"/>
  <c r="H39" i="23" s="1"/>
  <c r="C39" i="23"/>
  <c r="E38" i="23"/>
  <c r="F38" i="23" s="1"/>
  <c r="C38" i="23"/>
  <c r="H37" i="23"/>
  <c r="F36" i="23"/>
  <c r="H36" i="23" s="1"/>
  <c r="E36" i="23"/>
  <c r="C36" i="23"/>
  <c r="F35" i="23"/>
  <c r="H35" i="23" s="1"/>
  <c r="E35" i="23"/>
  <c r="C35" i="23"/>
  <c r="F34" i="23"/>
  <c r="H34" i="23" s="1"/>
  <c r="E34" i="23"/>
  <c r="C34" i="23"/>
  <c r="F33" i="23"/>
  <c r="H33" i="23" s="1"/>
  <c r="E33" i="23"/>
  <c r="C33" i="23"/>
  <c r="F32" i="23"/>
  <c r="H32" i="23" s="1"/>
  <c r="E32" i="23"/>
  <c r="C32" i="23"/>
  <c r="F31" i="23"/>
  <c r="H31" i="23" s="1"/>
  <c r="E31" i="23"/>
  <c r="C31" i="23"/>
  <c r="F30" i="23"/>
  <c r="H30" i="23" s="1"/>
  <c r="E30" i="23"/>
  <c r="C30" i="23"/>
  <c r="F29" i="23"/>
  <c r="H29" i="23" s="1"/>
  <c r="E29" i="23"/>
  <c r="C29" i="23"/>
  <c r="F28" i="23"/>
  <c r="H28" i="23" s="1"/>
  <c r="E28" i="23"/>
  <c r="C28" i="23"/>
  <c r="F27" i="23"/>
  <c r="H27" i="23" s="1"/>
  <c r="E27" i="23"/>
  <c r="C27" i="23"/>
  <c r="F26" i="23"/>
  <c r="H26" i="23" s="1"/>
  <c r="E26" i="23"/>
  <c r="C26" i="23"/>
  <c r="E25" i="23"/>
  <c r="F25" i="23" s="1"/>
  <c r="H25" i="23" s="1"/>
  <c r="C25" i="23"/>
  <c r="E24" i="23"/>
  <c r="F24" i="23" s="1"/>
  <c r="H24" i="23" s="1"/>
  <c r="C24" i="23"/>
  <c r="E23" i="23"/>
  <c r="F23" i="23" s="1"/>
  <c r="H23" i="23" s="1"/>
  <c r="C23" i="23"/>
  <c r="E22" i="23"/>
  <c r="F22" i="23" s="1"/>
  <c r="H22" i="23" s="1"/>
  <c r="C22" i="23"/>
  <c r="E21" i="23"/>
  <c r="F21" i="23" s="1"/>
  <c r="H21" i="23" s="1"/>
  <c r="C21" i="23"/>
  <c r="E20" i="23"/>
  <c r="F20" i="23" s="1"/>
  <c r="H20" i="23" s="1"/>
  <c r="C20" i="23"/>
  <c r="E19" i="23"/>
  <c r="F19" i="23" s="1"/>
  <c r="H19" i="23" s="1"/>
  <c r="C19" i="23"/>
  <c r="E18" i="23"/>
  <c r="F18" i="23" s="1"/>
  <c r="H18" i="23" s="1"/>
  <c r="C18" i="23"/>
  <c r="E17" i="23"/>
  <c r="F17" i="23" s="1"/>
  <c r="H17" i="23" s="1"/>
  <c r="C17" i="23"/>
  <c r="E16" i="23"/>
  <c r="F16" i="23" s="1"/>
  <c r="H16" i="23" s="1"/>
  <c r="C16" i="23"/>
  <c r="E15" i="23"/>
  <c r="F15" i="23" s="1"/>
  <c r="H15" i="23" s="1"/>
  <c r="C15" i="23"/>
  <c r="E14" i="23"/>
  <c r="F14" i="23" s="1"/>
  <c r="H14" i="23" s="1"/>
  <c r="C14" i="23"/>
  <c r="E13" i="23"/>
  <c r="F13" i="23" s="1"/>
  <c r="H13" i="23" s="1"/>
  <c r="C13" i="23"/>
  <c r="E12" i="23"/>
  <c r="F12" i="23" s="1"/>
  <c r="H12" i="23" s="1"/>
  <c r="C12" i="23"/>
  <c r="E11" i="23"/>
  <c r="F11" i="23" s="1"/>
  <c r="H11" i="23" s="1"/>
  <c r="C11" i="23"/>
  <c r="E10" i="23"/>
  <c r="F10" i="23" s="1"/>
  <c r="H10" i="23" s="1"/>
  <c r="C10" i="23"/>
  <c r="E9" i="23"/>
  <c r="F9" i="23" s="1"/>
  <c r="H9" i="23" s="1"/>
  <c r="C9" i="23"/>
  <c r="E8" i="23"/>
  <c r="F8" i="23" s="1"/>
  <c r="H8" i="23" s="1"/>
  <c r="C8" i="23"/>
  <c r="E7" i="23"/>
  <c r="F7" i="23" s="1"/>
  <c r="H7" i="23" s="1"/>
  <c r="C7" i="23"/>
  <c r="H6" i="23"/>
  <c r="F57" i="22"/>
  <c r="H57" i="22" s="1"/>
  <c r="E57" i="22"/>
  <c r="C57" i="22"/>
  <c r="F56" i="22"/>
  <c r="H56" i="22" s="1"/>
  <c r="E56" i="22"/>
  <c r="C56" i="22"/>
  <c r="F55" i="22"/>
  <c r="H55" i="22" s="1"/>
  <c r="E55" i="22"/>
  <c r="C55" i="22"/>
  <c r="F54" i="22"/>
  <c r="H54" i="22" s="1"/>
  <c r="E54" i="22"/>
  <c r="C54" i="22"/>
  <c r="F53" i="22"/>
  <c r="H53" i="22" s="1"/>
  <c r="E53" i="22"/>
  <c r="C53" i="22"/>
  <c r="F52" i="22"/>
  <c r="H52" i="22" s="1"/>
  <c r="E52" i="22"/>
  <c r="C52" i="22"/>
  <c r="F51" i="22"/>
  <c r="H51" i="22" s="1"/>
  <c r="E51" i="22"/>
  <c r="C51" i="22"/>
  <c r="F50" i="22"/>
  <c r="H50" i="22" s="1"/>
  <c r="E50" i="22"/>
  <c r="C50" i="22"/>
  <c r="F49" i="22"/>
  <c r="H49" i="22" s="1"/>
  <c r="E49" i="22"/>
  <c r="C49" i="22"/>
  <c r="F48" i="22"/>
  <c r="H48" i="22" s="1"/>
  <c r="E48" i="22"/>
  <c r="C48" i="22"/>
  <c r="F47" i="22"/>
  <c r="H47" i="22" s="1"/>
  <c r="E47" i="22"/>
  <c r="C47" i="22"/>
  <c r="F46" i="22"/>
  <c r="H46" i="22" s="1"/>
  <c r="E46" i="22"/>
  <c r="C46" i="22"/>
  <c r="F45" i="22"/>
  <c r="H45" i="22" s="1"/>
  <c r="E45" i="22"/>
  <c r="C45" i="22"/>
  <c r="E44" i="22"/>
  <c r="F44" i="22" s="1"/>
  <c r="H44" i="22" s="1"/>
  <c r="C44" i="22"/>
  <c r="E43" i="22"/>
  <c r="F43" i="22" s="1"/>
  <c r="H43" i="22" s="1"/>
  <c r="C43" i="22"/>
  <c r="E42" i="22"/>
  <c r="F42" i="22" s="1"/>
  <c r="H42" i="22" s="1"/>
  <c r="C42" i="22"/>
  <c r="E41" i="22"/>
  <c r="F41" i="22" s="1"/>
  <c r="H41" i="22" s="1"/>
  <c r="C41" i="22"/>
  <c r="E40" i="22"/>
  <c r="F40" i="22" s="1"/>
  <c r="H40" i="22" s="1"/>
  <c r="C40" i="22"/>
  <c r="E39" i="22"/>
  <c r="F39" i="22" s="1"/>
  <c r="H39" i="22" s="1"/>
  <c r="C39" i="22"/>
  <c r="E38" i="22"/>
  <c r="F38" i="22" s="1"/>
  <c r="H38" i="22" s="1"/>
  <c r="C38" i="22"/>
  <c r="H37" i="22"/>
  <c r="F36" i="22"/>
  <c r="H36" i="22" s="1"/>
  <c r="E36" i="22"/>
  <c r="C36" i="22"/>
  <c r="F35" i="22"/>
  <c r="H35" i="22" s="1"/>
  <c r="E35" i="22"/>
  <c r="C35" i="22"/>
  <c r="F34" i="22"/>
  <c r="H34" i="22" s="1"/>
  <c r="E34" i="22"/>
  <c r="C34" i="22"/>
  <c r="F33" i="22"/>
  <c r="H33" i="22" s="1"/>
  <c r="E33" i="22"/>
  <c r="C33" i="22"/>
  <c r="F32" i="22"/>
  <c r="H32" i="22" s="1"/>
  <c r="E32" i="22"/>
  <c r="C32" i="22"/>
  <c r="F31" i="22"/>
  <c r="H31" i="22" s="1"/>
  <c r="E31" i="22"/>
  <c r="C31" i="22"/>
  <c r="F30" i="22"/>
  <c r="H30" i="22" s="1"/>
  <c r="E30" i="22"/>
  <c r="C30" i="22"/>
  <c r="F29" i="22"/>
  <c r="H29" i="22" s="1"/>
  <c r="E29" i="22"/>
  <c r="C29" i="22"/>
  <c r="F28" i="22"/>
  <c r="H28" i="22" s="1"/>
  <c r="E28" i="22"/>
  <c r="C28" i="22"/>
  <c r="F27" i="22"/>
  <c r="H27" i="22" s="1"/>
  <c r="E27" i="22"/>
  <c r="C27" i="22"/>
  <c r="F26" i="22"/>
  <c r="H26" i="22" s="1"/>
  <c r="E26" i="22"/>
  <c r="C26" i="22"/>
  <c r="E25" i="22"/>
  <c r="F25" i="22" s="1"/>
  <c r="H25" i="22" s="1"/>
  <c r="C25" i="22"/>
  <c r="E24" i="22"/>
  <c r="F24" i="22" s="1"/>
  <c r="H24" i="22" s="1"/>
  <c r="C24" i="22"/>
  <c r="E23" i="22"/>
  <c r="F23" i="22" s="1"/>
  <c r="H23" i="22" s="1"/>
  <c r="C23" i="22"/>
  <c r="E22" i="22"/>
  <c r="F22" i="22" s="1"/>
  <c r="H22" i="22" s="1"/>
  <c r="C22" i="22"/>
  <c r="E21" i="22"/>
  <c r="F21" i="22" s="1"/>
  <c r="H21" i="22" s="1"/>
  <c r="C21" i="22"/>
  <c r="E20" i="22"/>
  <c r="F20" i="22" s="1"/>
  <c r="H20" i="22" s="1"/>
  <c r="C20" i="22"/>
  <c r="E19" i="22"/>
  <c r="F19" i="22" s="1"/>
  <c r="H19" i="22" s="1"/>
  <c r="C19" i="22"/>
  <c r="E18" i="22"/>
  <c r="F18" i="22" s="1"/>
  <c r="H18" i="22" s="1"/>
  <c r="C18" i="22"/>
  <c r="E17" i="22"/>
  <c r="F17" i="22" s="1"/>
  <c r="H17" i="22" s="1"/>
  <c r="C17" i="22"/>
  <c r="E16" i="22"/>
  <c r="F16" i="22" s="1"/>
  <c r="H16" i="22" s="1"/>
  <c r="C16" i="22"/>
  <c r="E15" i="22"/>
  <c r="F15" i="22" s="1"/>
  <c r="H15" i="22" s="1"/>
  <c r="C15" i="22"/>
  <c r="E14" i="22"/>
  <c r="F14" i="22" s="1"/>
  <c r="H14" i="22" s="1"/>
  <c r="C14" i="22"/>
  <c r="E13" i="22"/>
  <c r="F13" i="22" s="1"/>
  <c r="H13" i="22" s="1"/>
  <c r="C13" i="22"/>
  <c r="E12" i="22"/>
  <c r="F12" i="22" s="1"/>
  <c r="H12" i="22" s="1"/>
  <c r="C12" i="22"/>
  <c r="E11" i="22"/>
  <c r="F11" i="22" s="1"/>
  <c r="H11" i="22" s="1"/>
  <c r="C11" i="22"/>
  <c r="E10" i="22"/>
  <c r="F10" i="22" s="1"/>
  <c r="H10" i="22" s="1"/>
  <c r="C10" i="22"/>
  <c r="E9" i="22"/>
  <c r="F9" i="22" s="1"/>
  <c r="H9" i="22" s="1"/>
  <c r="C9" i="22"/>
  <c r="E8" i="22"/>
  <c r="F8" i="22" s="1"/>
  <c r="H8" i="22" s="1"/>
  <c r="C8" i="22"/>
  <c r="E7" i="22"/>
  <c r="F7" i="22" s="1"/>
  <c r="H7" i="22" s="1"/>
  <c r="C7" i="22"/>
  <c r="H6" i="22"/>
  <c r="F57" i="21"/>
  <c r="H57" i="21" s="1"/>
  <c r="E57" i="21"/>
  <c r="C57" i="21"/>
  <c r="F56" i="21"/>
  <c r="H56" i="21" s="1"/>
  <c r="E56" i="21"/>
  <c r="C56" i="21"/>
  <c r="F55" i="21"/>
  <c r="H55" i="21" s="1"/>
  <c r="E55" i="21"/>
  <c r="C55" i="21"/>
  <c r="F54" i="21"/>
  <c r="H54" i="21" s="1"/>
  <c r="E54" i="21"/>
  <c r="C54" i="21"/>
  <c r="F53" i="21"/>
  <c r="H53" i="21" s="1"/>
  <c r="E53" i="21"/>
  <c r="C53" i="21"/>
  <c r="F52" i="21"/>
  <c r="H52" i="21" s="1"/>
  <c r="E52" i="21"/>
  <c r="C52" i="21"/>
  <c r="F51" i="21"/>
  <c r="H51" i="21" s="1"/>
  <c r="E51" i="21"/>
  <c r="C51" i="21"/>
  <c r="F50" i="21"/>
  <c r="H50" i="21" s="1"/>
  <c r="E50" i="21"/>
  <c r="C50" i="21"/>
  <c r="F49" i="21"/>
  <c r="H49" i="21" s="1"/>
  <c r="E49" i="21"/>
  <c r="C49" i="21"/>
  <c r="F48" i="21"/>
  <c r="H48" i="21" s="1"/>
  <c r="E48" i="21"/>
  <c r="C48" i="21"/>
  <c r="F47" i="21"/>
  <c r="H47" i="21" s="1"/>
  <c r="E47" i="21"/>
  <c r="C47" i="21"/>
  <c r="F46" i="21"/>
  <c r="H46" i="21" s="1"/>
  <c r="E46" i="21"/>
  <c r="C46" i="21"/>
  <c r="F45" i="21"/>
  <c r="H45" i="21" s="1"/>
  <c r="E45" i="21"/>
  <c r="C45" i="21"/>
  <c r="E44" i="21"/>
  <c r="F44" i="21" s="1"/>
  <c r="H44" i="21" s="1"/>
  <c r="C44" i="21"/>
  <c r="E43" i="21"/>
  <c r="F43" i="21" s="1"/>
  <c r="H43" i="21" s="1"/>
  <c r="C43" i="21"/>
  <c r="E42" i="21"/>
  <c r="F42" i="21" s="1"/>
  <c r="H42" i="21" s="1"/>
  <c r="C42" i="21"/>
  <c r="E41" i="21"/>
  <c r="F41" i="21" s="1"/>
  <c r="H41" i="21" s="1"/>
  <c r="C41" i="21"/>
  <c r="E40" i="21"/>
  <c r="F40" i="21" s="1"/>
  <c r="H40" i="21" s="1"/>
  <c r="C40" i="21"/>
  <c r="E39" i="21"/>
  <c r="F39" i="21" s="1"/>
  <c r="H39" i="21" s="1"/>
  <c r="C39" i="21"/>
  <c r="E38" i="21"/>
  <c r="F38" i="21" s="1"/>
  <c r="H38" i="21" s="1"/>
  <c r="C38" i="21"/>
  <c r="H37" i="21"/>
  <c r="F36" i="21"/>
  <c r="H36" i="21" s="1"/>
  <c r="E36" i="21"/>
  <c r="C36" i="21"/>
  <c r="F35" i="21"/>
  <c r="H35" i="21" s="1"/>
  <c r="E35" i="21"/>
  <c r="C35" i="21"/>
  <c r="F34" i="21"/>
  <c r="H34" i="21" s="1"/>
  <c r="E34" i="21"/>
  <c r="C34" i="21"/>
  <c r="F33" i="21"/>
  <c r="H33" i="21" s="1"/>
  <c r="E33" i="21"/>
  <c r="C33" i="21"/>
  <c r="F32" i="21"/>
  <c r="H32" i="21" s="1"/>
  <c r="E32" i="21"/>
  <c r="C32" i="21"/>
  <c r="F31" i="21"/>
  <c r="H31" i="21" s="1"/>
  <c r="E31" i="21"/>
  <c r="C31" i="21"/>
  <c r="F30" i="21"/>
  <c r="H30" i="21" s="1"/>
  <c r="E30" i="21"/>
  <c r="C30" i="21"/>
  <c r="F29" i="21"/>
  <c r="H29" i="21" s="1"/>
  <c r="E29" i="21"/>
  <c r="C29" i="21"/>
  <c r="F28" i="21"/>
  <c r="H28" i="21" s="1"/>
  <c r="E28" i="21"/>
  <c r="C28" i="21"/>
  <c r="F27" i="21"/>
  <c r="H27" i="21" s="1"/>
  <c r="E27" i="21"/>
  <c r="C27" i="21"/>
  <c r="F26" i="21"/>
  <c r="H26" i="21" s="1"/>
  <c r="E26" i="21"/>
  <c r="C26" i="21"/>
  <c r="E25" i="21"/>
  <c r="F25" i="21" s="1"/>
  <c r="H25" i="21" s="1"/>
  <c r="C25" i="21"/>
  <c r="E24" i="21"/>
  <c r="F24" i="21" s="1"/>
  <c r="H24" i="21" s="1"/>
  <c r="C24" i="21"/>
  <c r="E23" i="21"/>
  <c r="F23" i="21" s="1"/>
  <c r="H23" i="21" s="1"/>
  <c r="C23" i="21"/>
  <c r="E22" i="21"/>
  <c r="F22" i="21" s="1"/>
  <c r="H22" i="21" s="1"/>
  <c r="C22" i="21"/>
  <c r="E21" i="21"/>
  <c r="F21" i="21" s="1"/>
  <c r="H21" i="21" s="1"/>
  <c r="C21" i="21"/>
  <c r="E20" i="21"/>
  <c r="F20" i="21" s="1"/>
  <c r="H20" i="21" s="1"/>
  <c r="C20" i="21"/>
  <c r="E19" i="21"/>
  <c r="F19" i="21" s="1"/>
  <c r="H19" i="21" s="1"/>
  <c r="C19" i="21"/>
  <c r="E18" i="21"/>
  <c r="F18" i="21" s="1"/>
  <c r="H18" i="21" s="1"/>
  <c r="C18" i="21"/>
  <c r="E17" i="21"/>
  <c r="F17" i="21" s="1"/>
  <c r="H17" i="21" s="1"/>
  <c r="C17" i="21"/>
  <c r="E16" i="21"/>
  <c r="F16" i="21" s="1"/>
  <c r="H16" i="21" s="1"/>
  <c r="C16" i="21"/>
  <c r="E15" i="21"/>
  <c r="F15" i="21" s="1"/>
  <c r="H15" i="21" s="1"/>
  <c r="C15" i="21"/>
  <c r="E14" i="21"/>
  <c r="F14" i="21" s="1"/>
  <c r="H14" i="21" s="1"/>
  <c r="C14" i="21"/>
  <c r="E13" i="21"/>
  <c r="F13" i="21" s="1"/>
  <c r="H13" i="21" s="1"/>
  <c r="C13" i="21"/>
  <c r="E12" i="21"/>
  <c r="F12" i="21" s="1"/>
  <c r="H12" i="21" s="1"/>
  <c r="C12" i="21"/>
  <c r="E11" i="21"/>
  <c r="F11" i="21" s="1"/>
  <c r="H11" i="21" s="1"/>
  <c r="C11" i="21"/>
  <c r="E10" i="21"/>
  <c r="F10" i="21" s="1"/>
  <c r="H10" i="21" s="1"/>
  <c r="C10" i="21"/>
  <c r="E9" i="21"/>
  <c r="F9" i="21" s="1"/>
  <c r="H9" i="21" s="1"/>
  <c r="C9" i="21"/>
  <c r="E8" i="21"/>
  <c r="F8" i="21" s="1"/>
  <c r="H8" i="21" s="1"/>
  <c r="C8" i="21"/>
  <c r="E7" i="21"/>
  <c r="F7" i="21" s="1"/>
  <c r="H7" i="21" s="1"/>
  <c r="C7" i="21"/>
  <c r="H6" i="21"/>
  <c r="F57" i="20"/>
  <c r="H57" i="20" s="1"/>
  <c r="E57" i="20"/>
  <c r="C57" i="20"/>
  <c r="F56" i="20"/>
  <c r="H56" i="20" s="1"/>
  <c r="E56" i="20"/>
  <c r="C56" i="20"/>
  <c r="F55" i="20"/>
  <c r="H55" i="20" s="1"/>
  <c r="E55" i="20"/>
  <c r="C55" i="20"/>
  <c r="F54" i="20"/>
  <c r="H54" i="20" s="1"/>
  <c r="E54" i="20"/>
  <c r="C54" i="20"/>
  <c r="F53" i="20"/>
  <c r="H53" i="20" s="1"/>
  <c r="E53" i="20"/>
  <c r="C53" i="20"/>
  <c r="F52" i="20"/>
  <c r="H52" i="20" s="1"/>
  <c r="E52" i="20"/>
  <c r="C52" i="20"/>
  <c r="F51" i="20"/>
  <c r="H51" i="20" s="1"/>
  <c r="E51" i="20"/>
  <c r="C51" i="20"/>
  <c r="F50" i="20"/>
  <c r="H50" i="20" s="1"/>
  <c r="E50" i="20"/>
  <c r="C50" i="20"/>
  <c r="H49" i="20"/>
  <c r="H48" i="20"/>
  <c r="H47" i="20"/>
  <c r="H46" i="20"/>
  <c r="H45" i="20"/>
  <c r="H44" i="20"/>
  <c r="H43" i="20"/>
  <c r="H42" i="20"/>
  <c r="H41" i="20"/>
  <c r="H40" i="20"/>
  <c r="H39" i="20"/>
  <c r="H38" i="20"/>
  <c r="H37" i="20"/>
  <c r="F36" i="20"/>
  <c r="H36" i="20" s="1"/>
  <c r="E36" i="20"/>
  <c r="C36" i="20"/>
  <c r="F35" i="20"/>
  <c r="H35" i="20" s="1"/>
  <c r="E35" i="20"/>
  <c r="C35" i="20"/>
  <c r="F34" i="20"/>
  <c r="H34" i="20" s="1"/>
  <c r="E34" i="20"/>
  <c r="C34" i="20"/>
  <c r="H33" i="20"/>
  <c r="H32" i="20"/>
  <c r="H31" i="20"/>
  <c r="H30" i="20"/>
  <c r="H29" i="20"/>
  <c r="H28" i="20"/>
  <c r="H27" i="20"/>
  <c r="H26" i="20"/>
  <c r="H25" i="20"/>
  <c r="H24" i="20"/>
  <c r="H23" i="20"/>
  <c r="H22" i="20"/>
  <c r="H21" i="20"/>
  <c r="H20" i="20"/>
  <c r="H19" i="20"/>
  <c r="H18" i="20"/>
  <c r="H17" i="20"/>
  <c r="H16" i="20"/>
  <c r="H15" i="20"/>
  <c r="H14" i="20"/>
  <c r="H13" i="20"/>
  <c r="H12" i="20"/>
  <c r="H11" i="20"/>
  <c r="H10" i="20"/>
  <c r="H9" i="20"/>
  <c r="H8" i="20"/>
  <c r="H7" i="20"/>
  <c r="H6" i="20"/>
  <c r="F57" i="19"/>
  <c r="H57" i="19" s="1"/>
  <c r="E57" i="19"/>
  <c r="C57" i="19"/>
  <c r="F56" i="19"/>
  <c r="H56" i="19" s="1"/>
  <c r="E56" i="19"/>
  <c r="C56" i="19"/>
  <c r="F55" i="19"/>
  <c r="H55" i="19" s="1"/>
  <c r="E55" i="19"/>
  <c r="C55" i="19"/>
  <c r="F54" i="19"/>
  <c r="H54" i="19" s="1"/>
  <c r="E54" i="19"/>
  <c r="C54" i="19"/>
  <c r="F53" i="19"/>
  <c r="H53" i="19" s="1"/>
  <c r="E53" i="19"/>
  <c r="C53" i="19"/>
  <c r="F52" i="19"/>
  <c r="H52" i="19" s="1"/>
  <c r="E52" i="19"/>
  <c r="C52" i="19"/>
  <c r="F51" i="19"/>
  <c r="H51" i="19" s="1"/>
  <c r="E51" i="19"/>
  <c r="C51" i="19"/>
  <c r="F50" i="19"/>
  <c r="H50" i="19" s="1"/>
  <c r="E50" i="19"/>
  <c r="C50" i="19"/>
  <c r="F49" i="19"/>
  <c r="H49" i="19" s="1"/>
  <c r="E49" i="19"/>
  <c r="C49" i="19"/>
  <c r="F48" i="19"/>
  <c r="H48" i="19" s="1"/>
  <c r="E48" i="19"/>
  <c r="C48" i="19"/>
  <c r="F47" i="19"/>
  <c r="H47" i="19" s="1"/>
  <c r="E47" i="19"/>
  <c r="C47" i="19"/>
  <c r="F46" i="19"/>
  <c r="H46" i="19" s="1"/>
  <c r="E46" i="19"/>
  <c r="C46" i="19"/>
  <c r="F45" i="19"/>
  <c r="H45" i="19" s="1"/>
  <c r="E45" i="19"/>
  <c r="C45" i="19"/>
  <c r="E44" i="19"/>
  <c r="F44" i="19" s="1"/>
  <c r="H44" i="19" s="1"/>
  <c r="C44" i="19"/>
  <c r="E43" i="19"/>
  <c r="F43" i="19" s="1"/>
  <c r="H43" i="19" s="1"/>
  <c r="C43" i="19"/>
  <c r="E42" i="19"/>
  <c r="F42" i="19" s="1"/>
  <c r="H42" i="19" s="1"/>
  <c r="C42" i="19"/>
  <c r="E41" i="19"/>
  <c r="F41" i="19" s="1"/>
  <c r="H41" i="19" s="1"/>
  <c r="C41" i="19"/>
  <c r="E40" i="19"/>
  <c r="F40" i="19" s="1"/>
  <c r="H40" i="19" s="1"/>
  <c r="C40" i="19"/>
  <c r="E39" i="19"/>
  <c r="F39" i="19" s="1"/>
  <c r="H39" i="19" s="1"/>
  <c r="C39" i="19"/>
  <c r="E38" i="19"/>
  <c r="F38" i="19" s="1"/>
  <c r="H38" i="19" s="1"/>
  <c r="C38" i="19"/>
  <c r="H37" i="19"/>
  <c r="F36" i="19"/>
  <c r="H36" i="19" s="1"/>
  <c r="E36" i="19"/>
  <c r="C36" i="19"/>
  <c r="F35" i="19"/>
  <c r="H35" i="19" s="1"/>
  <c r="E35" i="19"/>
  <c r="C35" i="19"/>
  <c r="F34" i="19"/>
  <c r="H34" i="19" s="1"/>
  <c r="E34" i="19"/>
  <c r="C34" i="19"/>
  <c r="F33" i="19"/>
  <c r="H33" i="19" s="1"/>
  <c r="E33" i="19"/>
  <c r="C33" i="19"/>
  <c r="F32" i="19"/>
  <c r="H32" i="19" s="1"/>
  <c r="E32" i="19"/>
  <c r="C32" i="19"/>
  <c r="F31" i="19"/>
  <c r="H31" i="19" s="1"/>
  <c r="E31" i="19"/>
  <c r="C31" i="19"/>
  <c r="F30" i="19"/>
  <c r="H30" i="19" s="1"/>
  <c r="E30" i="19"/>
  <c r="C30" i="19"/>
  <c r="F29" i="19"/>
  <c r="H29" i="19" s="1"/>
  <c r="E29" i="19"/>
  <c r="C29" i="19"/>
  <c r="F28" i="19"/>
  <c r="H28" i="19" s="1"/>
  <c r="E28" i="19"/>
  <c r="C28" i="19"/>
  <c r="F27" i="19"/>
  <c r="H27" i="19" s="1"/>
  <c r="E27" i="19"/>
  <c r="C27" i="19"/>
  <c r="F26" i="19"/>
  <c r="H26" i="19" s="1"/>
  <c r="E26" i="19"/>
  <c r="C26" i="19"/>
  <c r="E25" i="19"/>
  <c r="F25" i="19" s="1"/>
  <c r="H25" i="19" s="1"/>
  <c r="C25" i="19"/>
  <c r="E24" i="19"/>
  <c r="F24" i="19" s="1"/>
  <c r="H24" i="19" s="1"/>
  <c r="C24" i="19"/>
  <c r="E23" i="19"/>
  <c r="F23" i="19" s="1"/>
  <c r="H23" i="19" s="1"/>
  <c r="C23" i="19"/>
  <c r="E22" i="19"/>
  <c r="F22" i="19" s="1"/>
  <c r="H22" i="19" s="1"/>
  <c r="C22" i="19"/>
  <c r="E21" i="19"/>
  <c r="F21" i="19" s="1"/>
  <c r="H21" i="19" s="1"/>
  <c r="C21" i="19"/>
  <c r="E20" i="19"/>
  <c r="F20" i="19" s="1"/>
  <c r="H20" i="19" s="1"/>
  <c r="C20" i="19"/>
  <c r="E19" i="19"/>
  <c r="F19" i="19" s="1"/>
  <c r="H19" i="19" s="1"/>
  <c r="C19" i="19"/>
  <c r="E18" i="19"/>
  <c r="F18" i="19" s="1"/>
  <c r="H18" i="19" s="1"/>
  <c r="C18" i="19"/>
  <c r="E17" i="19"/>
  <c r="F17" i="19" s="1"/>
  <c r="H17" i="19" s="1"/>
  <c r="C17" i="19"/>
  <c r="E16" i="19"/>
  <c r="F16" i="19" s="1"/>
  <c r="H16" i="19" s="1"/>
  <c r="C16" i="19"/>
  <c r="E15" i="19"/>
  <c r="F15" i="19" s="1"/>
  <c r="H15" i="19" s="1"/>
  <c r="C15" i="19"/>
  <c r="E14" i="19"/>
  <c r="F14" i="19" s="1"/>
  <c r="H14" i="19" s="1"/>
  <c r="C14" i="19"/>
  <c r="E13" i="19"/>
  <c r="F13" i="19" s="1"/>
  <c r="H13" i="19" s="1"/>
  <c r="C13" i="19"/>
  <c r="E12" i="19"/>
  <c r="F12" i="19" s="1"/>
  <c r="H12" i="19" s="1"/>
  <c r="C12" i="19"/>
  <c r="E11" i="19"/>
  <c r="F11" i="19" s="1"/>
  <c r="H11" i="19" s="1"/>
  <c r="C11" i="19"/>
  <c r="E10" i="19"/>
  <c r="F10" i="19" s="1"/>
  <c r="H10" i="19" s="1"/>
  <c r="C10" i="19"/>
  <c r="E9" i="19"/>
  <c r="F9" i="19" s="1"/>
  <c r="H9" i="19" s="1"/>
  <c r="C9" i="19"/>
  <c r="E8" i="19"/>
  <c r="F8" i="19" s="1"/>
  <c r="H8" i="19" s="1"/>
  <c r="C8" i="19"/>
  <c r="E7" i="19"/>
  <c r="F7" i="19" s="1"/>
  <c r="H7" i="19" s="1"/>
  <c r="C7" i="19"/>
  <c r="H6" i="19"/>
  <c r="F57" i="18"/>
  <c r="H57" i="18" s="1"/>
  <c r="E57" i="18"/>
  <c r="C57" i="18"/>
  <c r="F56" i="18"/>
  <c r="H56" i="18" s="1"/>
  <c r="E56" i="18"/>
  <c r="C56" i="18"/>
  <c r="F55" i="18"/>
  <c r="H55" i="18" s="1"/>
  <c r="E55" i="18"/>
  <c r="C55" i="18"/>
  <c r="F54" i="18"/>
  <c r="H54" i="18" s="1"/>
  <c r="E54" i="18"/>
  <c r="C54" i="18"/>
  <c r="F53" i="18"/>
  <c r="H53" i="18" s="1"/>
  <c r="E53" i="18"/>
  <c r="C53" i="18"/>
  <c r="F52" i="18"/>
  <c r="H52" i="18" s="1"/>
  <c r="E52" i="18"/>
  <c r="C52" i="18"/>
  <c r="F51" i="18"/>
  <c r="H51" i="18" s="1"/>
  <c r="E51" i="18"/>
  <c r="C51" i="18"/>
  <c r="F50" i="18"/>
  <c r="H50" i="18" s="1"/>
  <c r="E50" i="18"/>
  <c r="C50" i="18"/>
  <c r="F49" i="18"/>
  <c r="H49" i="18" s="1"/>
  <c r="E49" i="18"/>
  <c r="C49" i="18"/>
  <c r="F48" i="18"/>
  <c r="H48" i="18" s="1"/>
  <c r="E48" i="18"/>
  <c r="C48" i="18"/>
  <c r="F47" i="18"/>
  <c r="H47" i="18" s="1"/>
  <c r="E47" i="18"/>
  <c r="C47" i="18"/>
  <c r="F46" i="18"/>
  <c r="H46" i="18" s="1"/>
  <c r="E46" i="18"/>
  <c r="C46" i="18"/>
  <c r="F45" i="18"/>
  <c r="H45" i="18" s="1"/>
  <c r="E45" i="18"/>
  <c r="C45" i="18"/>
  <c r="E44" i="18"/>
  <c r="F44" i="18" s="1"/>
  <c r="H44" i="18" s="1"/>
  <c r="C44" i="18"/>
  <c r="E43" i="18"/>
  <c r="F43" i="18" s="1"/>
  <c r="H43" i="18" s="1"/>
  <c r="C43" i="18"/>
  <c r="E42" i="18"/>
  <c r="F42" i="18" s="1"/>
  <c r="H42" i="18" s="1"/>
  <c r="C42" i="18"/>
  <c r="E41" i="18"/>
  <c r="F41" i="18" s="1"/>
  <c r="H41" i="18" s="1"/>
  <c r="C41" i="18"/>
  <c r="E40" i="18"/>
  <c r="F40" i="18" s="1"/>
  <c r="H40" i="18" s="1"/>
  <c r="C40" i="18"/>
  <c r="E39" i="18"/>
  <c r="F39" i="18" s="1"/>
  <c r="H39" i="18" s="1"/>
  <c r="C39" i="18"/>
  <c r="E38" i="18"/>
  <c r="F38" i="18" s="1"/>
  <c r="C38" i="18"/>
  <c r="H37" i="18"/>
  <c r="F36" i="18"/>
  <c r="H36" i="18" s="1"/>
  <c r="E36" i="18"/>
  <c r="C36" i="18"/>
  <c r="F35" i="18"/>
  <c r="H35" i="18" s="1"/>
  <c r="E35" i="18"/>
  <c r="C35" i="18"/>
  <c r="F34" i="18"/>
  <c r="H34" i="18" s="1"/>
  <c r="E34" i="18"/>
  <c r="C34" i="18"/>
  <c r="F33" i="18"/>
  <c r="H33" i="18" s="1"/>
  <c r="E33" i="18"/>
  <c r="C33" i="18"/>
  <c r="F32" i="18"/>
  <c r="H32" i="18" s="1"/>
  <c r="E32" i="18"/>
  <c r="C32" i="18"/>
  <c r="F31" i="18"/>
  <c r="H31" i="18" s="1"/>
  <c r="E31" i="18"/>
  <c r="C31" i="18"/>
  <c r="F30" i="18"/>
  <c r="H30" i="18" s="1"/>
  <c r="E30" i="18"/>
  <c r="C30" i="18"/>
  <c r="F29" i="18"/>
  <c r="H29" i="18" s="1"/>
  <c r="E29" i="18"/>
  <c r="C29" i="18"/>
  <c r="F28" i="18"/>
  <c r="H28" i="18" s="1"/>
  <c r="E28" i="18"/>
  <c r="C28" i="18"/>
  <c r="F27" i="18"/>
  <c r="H27" i="18" s="1"/>
  <c r="E27" i="18"/>
  <c r="C27" i="18"/>
  <c r="F26" i="18"/>
  <c r="H26" i="18" s="1"/>
  <c r="E26" i="18"/>
  <c r="C26" i="18"/>
  <c r="E25" i="18"/>
  <c r="F25" i="18" s="1"/>
  <c r="H25" i="18" s="1"/>
  <c r="C25" i="18"/>
  <c r="E24" i="18"/>
  <c r="F24" i="18" s="1"/>
  <c r="H24" i="18" s="1"/>
  <c r="C24" i="18"/>
  <c r="E23" i="18"/>
  <c r="F23" i="18" s="1"/>
  <c r="H23" i="18" s="1"/>
  <c r="C23" i="18"/>
  <c r="E22" i="18"/>
  <c r="F22" i="18" s="1"/>
  <c r="H22" i="18" s="1"/>
  <c r="C22" i="18"/>
  <c r="E21" i="18"/>
  <c r="F21" i="18" s="1"/>
  <c r="H21" i="18" s="1"/>
  <c r="C21" i="18"/>
  <c r="E20" i="18"/>
  <c r="F20" i="18" s="1"/>
  <c r="H20" i="18" s="1"/>
  <c r="C20" i="18"/>
  <c r="E19" i="18"/>
  <c r="F19" i="18" s="1"/>
  <c r="H19" i="18" s="1"/>
  <c r="C19" i="18"/>
  <c r="E18" i="18"/>
  <c r="F18" i="18" s="1"/>
  <c r="H18" i="18" s="1"/>
  <c r="C18" i="18"/>
  <c r="E17" i="18"/>
  <c r="F17" i="18" s="1"/>
  <c r="H17" i="18" s="1"/>
  <c r="C17" i="18"/>
  <c r="E16" i="18"/>
  <c r="F16" i="18" s="1"/>
  <c r="H16" i="18" s="1"/>
  <c r="C16" i="18"/>
  <c r="E15" i="18"/>
  <c r="F15" i="18" s="1"/>
  <c r="H15" i="18" s="1"/>
  <c r="C15" i="18"/>
  <c r="E14" i="18"/>
  <c r="F14" i="18" s="1"/>
  <c r="H14" i="18" s="1"/>
  <c r="C14" i="18"/>
  <c r="E13" i="18"/>
  <c r="F13" i="18" s="1"/>
  <c r="H13" i="18" s="1"/>
  <c r="C13" i="18"/>
  <c r="E12" i="18"/>
  <c r="F12" i="18" s="1"/>
  <c r="H12" i="18" s="1"/>
  <c r="C12" i="18"/>
  <c r="E11" i="18"/>
  <c r="F11" i="18" s="1"/>
  <c r="H11" i="18" s="1"/>
  <c r="C11" i="18"/>
  <c r="E10" i="18"/>
  <c r="F10" i="18" s="1"/>
  <c r="H10" i="18" s="1"/>
  <c r="C10" i="18"/>
  <c r="E9" i="18"/>
  <c r="F9" i="18" s="1"/>
  <c r="H9" i="18" s="1"/>
  <c r="C9" i="18"/>
  <c r="E8" i="18"/>
  <c r="F8" i="18" s="1"/>
  <c r="H8" i="18" s="1"/>
  <c r="C8" i="18"/>
  <c r="E7" i="18"/>
  <c r="F7" i="18" s="1"/>
  <c r="C7" i="18"/>
  <c r="H6" i="18"/>
  <c r="F57" i="17"/>
  <c r="H57" i="17" s="1"/>
  <c r="E57" i="17"/>
  <c r="C57" i="17"/>
  <c r="F56" i="17"/>
  <c r="H56" i="17" s="1"/>
  <c r="E56" i="17"/>
  <c r="C56" i="17"/>
  <c r="F55" i="17"/>
  <c r="H55" i="17" s="1"/>
  <c r="E55" i="17"/>
  <c r="C55" i="17"/>
  <c r="F54" i="17"/>
  <c r="H54" i="17" s="1"/>
  <c r="E54" i="17"/>
  <c r="C54" i="17"/>
  <c r="F53" i="17"/>
  <c r="H53" i="17" s="1"/>
  <c r="E53" i="17"/>
  <c r="C53" i="17"/>
  <c r="F52" i="17"/>
  <c r="H52" i="17" s="1"/>
  <c r="E52" i="17"/>
  <c r="C52" i="17"/>
  <c r="F51" i="17"/>
  <c r="H51" i="17" s="1"/>
  <c r="E51" i="17"/>
  <c r="C51" i="17"/>
  <c r="F50" i="17"/>
  <c r="H50" i="17" s="1"/>
  <c r="E50" i="17"/>
  <c r="C50" i="17"/>
  <c r="F49" i="17"/>
  <c r="H49" i="17" s="1"/>
  <c r="E49" i="17"/>
  <c r="C49" i="17"/>
  <c r="F48" i="17"/>
  <c r="H48" i="17" s="1"/>
  <c r="E48" i="17"/>
  <c r="C48" i="17"/>
  <c r="F47" i="17"/>
  <c r="H47" i="17" s="1"/>
  <c r="E47" i="17"/>
  <c r="C47" i="17"/>
  <c r="F46" i="17"/>
  <c r="H46" i="17" s="1"/>
  <c r="E46" i="17"/>
  <c r="C46" i="17"/>
  <c r="F45" i="17"/>
  <c r="H45" i="17" s="1"/>
  <c r="E45" i="17"/>
  <c r="C45" i="17"/>
  <c r="E44" i="17"/>
  <c r="F44" i="17" s="1"/>
  <c r="H44" i="17" s="1"/>
  <c r="C44" i="17"/>
  <c r="E43" i="17"/>
  <c r="F43" i="17" s="1"/>
  <c r="H43" i="17" s="1"/>
  <c r="C43" i="17"/>
  <c r="E42" i="17"/>
  <c r="F42" i="17" s="1"/>
  <c r="H42" i="17" s="1"/>
  <c r="C42" i="17"/>
  <c r="E41" i="17"/>
  <c r="F41" i="17" s="1"/>
  <c r="H41" i="17" s="1"/>
  <c r="C41" i="17"/>
  <c r="E40" i="17"/>
  <c r="F40" i="17" s="1"/>
  <c r="H40" i="17" s="1"/>
  <c r="C40" i="17"/>
  <c r="E39" i="17"/>
  <c r="F39" i="17" s="1"/>
  <c r="H39" i="17" s="1"/>
  <c r="C39" i="17"/>
  <c r="E38" i="17"/>
  <c r="F38" i="17" s="1"/>
  <c r="C38" i="17"/>
  <c r="H37" i="17"/>
  <c r="F36" i="17"/>
  <c r="H36" i="17" s="1"/>
  <c r="E36" i="17"/>
  <c r="C36" i="17"/>
  <c r="F35" i="17"/>
  <c r="H35" i="17" s="1"/>
  <c r="E35" i="17"/>
  <c r="C35" i="17"/>
  <c r="F34" i="17"/>
  <c r="H34" i="17" s="1"/>
  <c r="E34" i="17"/>
  <c r="C34" i="17"/>
  <c r="F33" i="17"/>
  <c r="H33" i="17" s="1"/>
  <c r="E33" i="17"/>
  <c r="C33" i="17"/>
  <c r="F32" i="17"/>
  <c r="H32" i="17" s="1"/>
  <c r="E32" i="17"/>
  <c r="C32" i="17"/>
  <c r="F31" i="17"/>
  <c r="H31" i="17" s="1"/>
  <c r="E31" i="17"/>
  <c r="C31" i="17"/>
  <c r="F30" i="17"/>
  <c r="H30" i="17" s="1"/>
  <c r="E30" i="17"/>
  <c r="C30" i="17"/>
  <c r="F29" i="17"/>
  <c r="H29" i="17" s="1"/>
  <c r="E29" i="17"/>
  <c r="C29" i="17"/>
  <c r="F28" i="17"/>
  <c r="H28" i="17" s="1"/>
  <c r="E28" i="17"/>
  <c r="C28" i="17"/>
  <c r="F27" i="17"/>
  <c r="H27" i="17" s="1"/>
  <c r="E27" i="17"/>
  <c r="C27" i="17"/>
  <c r="F26" i="17"/>
  <c r="H26" i="17" s="1"/>
  <c r="E26" i="17"/>
  <c r="C26" i="17"/>
  <c r="E25" i="17"/>
  <c r="F25" i="17" s="1"/>
  <c r="H25" i="17" s="1"/>
  <c r="C25" i="17"/>
  <c r="E24" i="17"/>
  <c r="F24" i="17" s="1"/>
  <c r="H24" i="17" s="1"/>
  <c r="C24" i="17"/>
  <c r="E23" i="17"/>
  <c r="F23" i="17" s="1"/>
  <c r="H23" i="17" s="1"/>
  <c r="C23" i="17"/>
  <c r="E22" i="17"/>
  <c r="F22" i="17" s="1"/>
  <c r="H22" i="17" s="1"/>
  <c r="C22" i="17"/>
  <c r="E21" i="17"/>
  <c r="F21" i="17" s="1"/>
  <c r="H21" i="17" s="1"/>
  <c r="C21" i="17"/>
  <c r="E20" i="17"/>
  <c r="F20" i="17" s="1"/>
  <c r="H20" i="17" s="1"/>
  <c r="C20" i="17"/>
  <c r="E19" i="17"/>
  <c r="F19" i="17" s="1"/>
  <c r="H19" i="17" s="1"/>
  <c r="C19" i="17"/>
  <c r="E18" i="17"/>
  <c r="F18" i="17" s="1"/>
  <c r="H18" i="17" s="1"/>
  <c r="C18" i="17"/>
  <c r="E17" i="17"/>
  <c r="F17" i="17" s="1"/>
  <c r="H17" i="17" s="1"/>
  <c r="C17" i="17"/>
  <c r="E16" i="17"/>
  <c r="F16" i="17" s="1"/>
  <c r="H16" i="17" s="1"/>
  <c r="C16" i="17"/>
  <c r="E15" i="17"/>
  <c r="F15" i="17" s="1"/>
  <c r="H15" i="17" s="1"/>
  <c r="C15" i="17"/>
  <c r="E14" i="17"/>
  <c r="F14" i="17" s="1"/>
  <c r="H14" i="17" s="1"/>
  <c r="C14" i="17"/>
  <c r="E13" i="17"/>
  <c r="F13" i="17" s="1"/>
  <c r="H13" i="17" s="1"/>
  <c r="C13" i="17"/>
  <c r="E12" i="17"/>
  <c r="F12" i="17" s="1"/>
  <c r="H12" i="17" s="1"/>
  <c r="C12" i="17"/>
  <c r="E11" i="17"/>
  <c r="F11" i="17" s="1"/>
  <c r="H11" i="17" s="1"/>
  <c r="C11" i="17"/>
  <c r="E10" i="17"/>
  <c r="F10" i="17" s="1"/>
  <c r="H10" i="17" s="1"/>
  <c r="C10" i="17"/>
  <c r="E9" i="17"/>
  <c r="F9" i="17" s="1"/>
  <c r="H9" i="17" s="1"/>
  <c r="C9" i="17"/>
  <c r="E8" i="17"/>
  <c r="F8" i="17" s="1"/>
  <c r="H8" i="17" s="1"/>
  <c r="C8" i="17"/>
  <c r="E7" i="17"/>
  <c r="F7" i="17" s="1"/>
  <c r="H7" i="17" s="1"/>
  <c r="C7" i="17"/>
  <c r="H6" i="17"/>
  <c r="F57" i="16"/>
  <c r="H57" i="16" s="1"/>
  <c r="E57" i="16"/>
  <c r="C57" i="16"/>
  <c r="F56" i="16"/>
  <c r="H56" i="16" s="1"/>
  <c r="E56" i="16"/>
  <c r="C56" i="16"/>
  <c r="F55" i="16"/>
  <c r="H55" i="16" s="1"/>
  <c r="E55" i="16"/>
  <c r="C55" i="16"/>
  <c r="F54" i="16"/>
  <c r="H54" i="16" s="1"/>
  <c r="E54" i="16"/>
  <c r="C54" i="16"/>
  <c r="F53" i="16"/>
  <c r="H53" i="16" s="1"/>
  <c r="E53" i="16"/>
  <c r="C53" i="16"/>
  <c r="F52" i="16"/>
  <c r="H52" i="16" s="1"/>
  <c r="E52" i="16"/>
  <c r="C52" i="16"/>
  <c r="F51" i="16"/>
  <c r="H51" i="16" s="1"/>
  <c r="E51" i="16"/>
  <c r="C51" i="16"/>
  <c r="F50" i="16"/>
  <c r="H50" i="16" s="1"/>
  <c r="E50" i="16"/>
  <c r="C50" i="16"/>
  <c r="F49" i="16"/>
  <c r="H49" i="16" s="1"/>
  <c r="E49" i="16"/>
  <c r="C49" i="16"/>
  <c r="F48" i="16"/>
  <c r="H48" i="16" s="1"/>
  <c r="E48" i="16"/>
  <c r="C48" i="16"/>
  <c r="F47" i="16"/>
  <c r="H47" i="16" s="1"/>
  <c r="E47" i="16"/>
  <c r="C47" i="16"/>
  <c r="F46" i="16"/>
  <c r="H46" i="16" s="1"/>
  <c r="E46" i="16"/>
  <c r="C46" i="16"/>
  <c r="F45" i="16"/>
  <c r="H45" i="16" s="1"/>
  <c r="E45" i="16"/>
  <c r="C45" i="16"/>
  <c r="E44" i="16"/>
  <c r="F44" i="16" s="1"/>
  <c r="H44" i="16" s="1"/>
  <c r="C44" i="16"/>
  <c r="E43" i="16"/>
  <c r="F43" i="16" s="1"/>
  <c r="H43" i="16" s="1"/>
  <c r="C43" i="16"/>
  <c r="E42" i="16"/>
  <c r="F42" i="16" s="1"/>
  <c r="H42" i="16" s="1"/>
  <c r="C42" i="16"/>
  <c r="E41" i="16"/>
  <c r="F41" i="16" s="1"/>
  <c r="H41" i="16" s="1"/>
  <c r="C41" i="16"/>
  <c r="E40" i="16"/>
  <c r="F40" i="16" s="1"/>
  <c r="H40" i="16" s="1"/>
  <c r="C40" i="16"/>
  <c r="E39" i="16"/>
  <c r="F39" i="16" s="1"/>
  <c r="H39" i="16" s="1"/>
  <c r="C39" i="16"/>
  <c r="E38" i="16"/>
  <c r="F38" i="16" s="1"/>
  <c r="H38" i="16" s="1"/>
  <c r="C38" i="16"/>
  <c r="H37" i="16"/>
  <c r="F36" i="16"/>
  <c r="H36" i="16" s="1"/>
  <c r="E36" i="16"/>
  <c r="C36" i="16"/>
  <c r="F35" i="16"/>
  <c r="H35" i="16" s="1"/>
  <c r="E35" i="16"/>
  <c r="C35" i="16"/>
  <c r="F34" i="16"/>
  <c r="H34" i="16" s="1"/>
  <c r="E34" i="16"/>
  <c r="C34" i="16"/>
  <c r="F33" i="16"/>
  <c r="H33" i="16" s="1"/>
  <c r="E33" i="16"/>
  <c r="C33" i="16"/>
  <c r="F32" i="16"/>
  <c r="H32" i="16" s="1"/>
  <c r="E32" i="16"/>
  <c r="C32" i="16"/>
  <c r="F31" i="16"/>
  <c r="H31" i="16" s="1"/>
  <c r="E31" i="16"/>
  <c r="C31" i="16"/>
  <c r="F30" i="16"/>
  <c r="H30" i="16" s="1"/>
  <c r="E30" i="16"/>
  <c r="C30" i="16"/>
  <c r="F29" i="16"/>
  <c r="H29" i="16" s="1"/>
  <c r="E29" i="16"/>
  <c r="C29" i="16"/>
  <c r="F28" i="16"/>
  <c r="H28" i="16" s="1"/>
  <c r="E28" i="16"/>
  <c r="C28" i="16"/>
  <c r="F27" i="16"/>
  <c r="H27" i="16" s="1"/>
  <c r="E27" i="16"/>
  <c r="C27" i="16"/>
  <c r="F26" i="16"/>
  <c r="H26" i="16" s="1"/>
  <c r="E26" i="16"/>
  <c r="C26" i="16"/>
  <c r="E25" i="16"/>
  <c r="F25" i="16" s="1"/>
  <c r="H25" i="16" s="1"/>
  <c r="C25" i="16"/>
  <c r="E24" i="16"/>
  <c r="F24" i="16" s="1"/>
  <c r="H24" i="16" s="1"/>
  <c r="C24" i="16"/>
  <c r="E23" i="16"/>
  <c r="F23" i="16" s="1"/>
  <c r="H23" i="16" s="1"/>
  <c r="C23" i="16"/>
  <c r="E22" i="16"/>
  <c r="F22" i="16" s="1"/>
  <c r="H22" i="16" s="1"/>
  <c r="C22" i="16"/>
  <c r="E21" i="16"/>
  <c r="F21" i="16" s="1"/>
  <c r="H21" i="16" s="1"/>
  <c r="C21" i="16"/>
  <c r="E20" i="16"/>
  <c r="F20" i="16" s="1"/>
  <c r="H20" i="16" s="1"/>
  <c r="C20" i="16"/>
  <c r="E19" i="16"/>
  <c r="F19" i="16" s="1"/>
  <c r="H19" i="16" s="1"/>
  <c r="C19" i="16"/>
  <c r="E18" i="16"/>
  <c r="F18" i="16" s="1"/>
  <c r="H18" i="16" s="1"/>
  <c r="C18" i="16"/>
  <c r="E17" i="16"/>
  <c r="F17" i="16" s="1"/>
  <c r="H17" i="16" s="1"/>
  <c r="C17" i="16"/>
  <c r="E16" i="16"/>
  <c r="F16" i="16" s="1"/>
  <c r="H16" i="16" s="1"/>
  <c r="C16" i="16"/>
  <c r="E15" i="16"/>
  <c r="F15" i="16" s="1"/>
  <c r="H15" i="16" s="1"/>
  <c r="C15" i="16"/>
  <c r="E14" i="16"/>
  <c r="F14" i="16" s="1"/>
  <c r="H14" i="16" s="1"/>
  <c r="C14" i="16"/>
  <c r="E13" i="16"/>
  <c r="F13" i="16" s="1"/>
  <c r="H13" i="16" s="1"/>
  <c r="C13" i="16"/>
  <c r="E12" i="16"/>
  <c r="F12" i="16" s="1"/>
  <c r="H12" i="16" s="1"/>
  <c r="C12" i="16"/>
  <c r="E11" i="16"/>
  <c r="F11" i="16" s="1"/>
  <c r="H11" i="16" s="1"/>
  <c r="C11" i="16"/>
  <c r="E10" i="16"/>
  <c r="F10" i="16" s="1"/>
  <c r="H10" i="16" s="1"/>
  <c r="C10" i="16"/>
  <c r="E9" i="16"/>
  <c r="F9" i="16" s="1"/>
  <c r="H9" i="16" s="1"/>
  <c r="C9" i="16"/>
  <c r="E8" i="16"/>
  <c r="F8" i="16" s="1"/>
  <c r="H8" i="16" s="1"/>
  <c r="C8" i="16"/>
  <c r="E7" i="16"/>
  <c r="F7" i="16" s="1"/>
  <c r="C7" i="16"/>
  <c r="H6" i="16"/>
  <c r="F57" i="15"/>
  <c r="H57" i="15" s="1"/>
  <c r="E57" i="15"/>
  <c r="C57" i="15"/>
  <c r="F56" i="15"/>
  <c r="H56" i="15" s="1"/>
  <c r="E56" i="15"/>
  <c r="C56" i="15"/>
  <c r="F55" i="15"/>
  <c r="H55" i="15" s="1"/>
  <c r="E55" i="15"/>
  <c r="C55" i="15"/>
  <c r="F54" i="15"/>
  <c r="H54" i="15" s="1"/>
  <c r="E54" i="15"/>
  <c r="C54" i="15"/>
  <c r="F53" i="15"/>
  <c r="H53" i="15" s="1"/>
  <c r="E53" i="15"/>
  <c r="C53" i="15"/>
  <c r="F52" i="15"/>
  <c r="H52" i="15" s="1"/>
  <c r="E52" i="15"/>
  <c r="C52" i="15"/>
  <c r="F51" i="15"/>
  <c r="H51" i="15" s="1"/>
  <c r="E51" i="15"/>
  <c r="C51" i="15"/>
  <c r="F50" i="15"/>
  <c r="H50" i="15" s="1"/>
  <c r="E50" i="15"/>
  <c r="C50" i="15"/>
  <c r="F49" i="15"/>
  <c r="H49" i="15" s="1"/>
  <c r="E49" i="15"/>
  <c r="C49" i="15"/>
  <c r="F48" i="15"/>
  <c r="H48" i="15" s="1"/>
  <c r="E48" i="15"/>
  <c r="C48" i="15"/>
  <c r="F47" i="15"/>
  <c r="H47" i="15" s="1"/>
  <c r="E47" i="15"/>
  <c r="C47" i="15"/>
  <c r="F46" i="15"/>
  <c r="H46" i="15" s="1"/>
  <c r="E46" i="15"/>
  <c r="C46" i="15"/>
  <c r="F45" i="15"/>
  <c r="H45" i="15" s="1"/>
  <c r="E45" i="15"/>
  <c r="C45" i="15"/>
  <c r="E44" i="15"/>
  <c r="F44" i="15" s="1"/>
  <c r="H44" i="15" s="1"/>
  <c r="C44" i="15"/>
  <c r="E43" i="15"/>
  <c r="F43" i="15" s="1"/>
  <c r="H43" i="15" s="1"/>
  <c r="C43" i="15"/>
  <c r="E42" i="15"/>
  <c r="F42" i="15" s="1"/>
  <c r="H42" i="15" s="1"/>
  <c r="C42" i="15"/>
  <c r="E41" i="15"/>
  <c r="F41" i="15" s="1"/>
  <c r="C41" i="15"/>
  <c r="E40" i="15"/>
  <c r="F40" i="15" s="1"/>
  <c r="H40" i="15" s="1"/>
  <c r="C40" i="15"/>
  <c r="E39" i="15"/>
  <c r="F39" i="15" s="1"/>
  <c r="H39" i="15" s="1"/>
  <c r="C39" i="15"/>
  <c r="E38" i="15"/>
  <c r="F38" i="15" s="1"/>
  <c r="H38" i="15" s="1"/>
  <c r="C38" i="15"/>
  <c r="H37" i="15"/>
  <c r="F36" i="15"/>
  <c r="H36" i="15" s="1"/>
  <c r="E36" i="15"/>
  <c r="C36" i="15"/>
  <c r="F35" i="15"/>
  <c r="H35" i="15" s="1"/>
  <c r="E35" i="15"/>
  <c r="C35" i="15"/>
  <c r="F34" i="15"/>
  <c r="H34" i="15" s="1"/>
  <c r="E34" i="15"/>
  <c r="C34" i="15"/>
  <c r="F33" i="15"/>
  <c r="H33" i="15" s="1"/>
  <c r="E33" i="15"/>
  <c r="C33" i="15"/>
  <c r="F32" i="15"/>
  <c r="H32" i="15" s="1"/>
  <c r="E32" i="15"/>
  <c r="C32" i="15"/>
  <c r="F31" i="15"/>
  <c r="H31" i="15" s="1"/>
  <c r="E31" i="15"/>
  <c r="C31" i="15"/>
  <c r="F30" i="15"/>
  <c r="H30" i="15" s="1"/>
  <c r="E30" i="15"/>
  <c r="C30" i="15"/>
  <c r="F29" i="15"/>
  <c r="H29" i="15" s="1"/>
  <c r="E29" i="15"/>
  <c r="C29" i="15"/>
  <c r="F28" i="15"/>
  <c r="H28" i="15" s="1"/>
  <c r="E28" i="15"/>
  <c r="C28" i="15"/>
  <c r="F27" i="15"/>
  <c r="H27" i="15" s="1"/>
  <c r="E27" i="15"/>
  <c r="C27" i="15"/>
  <c r="F26" i="15"/>
  <c r="H26" i="15" s="1"/>
  <c r="E26" i="15"/>
  <c r="C26" i="15"/>
  <c r="E25" i="15"/>
  <c r="F25" i="15" s="1"/>
  <c r="H25" i="15" s="1"/>
  <c r="C25" i="15"/>
  <c r="E24" i="15"/>
  <c r="F24" i="15" s="1"/>
  <c r="H24" i="15" s="1"/>
  <c r="C24" i="15"/>
  <c r="E23" i="15"/>
  <c r="F23" i="15" s="1"/>
  <c r="H23" i="15" s="1"/>
  <c r="C23" i="15"/>
  <c r="E22" i="15"/>
  <c r="F22" i="15" s="1"/>
  <c r="H22" i="15" s="1"/>
  <c r="C22" i="15"/>
  <c r="E21" i="15"/>
  <c r="F21" i="15" s="1"/>
  <c r="H21" i="15" s="1"/>
  <c r="C21" i="15"/>
  <c r="E20" i="15"/>
  <c r="F20" i="15" s="1"/>
  <c r="H20" i="15" s="1"/>
  <c r="C20" i="15"/>
  <c r="E19" i="15"/>
  <c r="F19" i="15" s="1"/>
  <c r="H19" i="15" s="1"/>
  <c r="C19" i="15"/>
  <c r="E18" i="15"/>
  <c r="F18" i="15" s="1"/>
  <c r="H18" i="15" s="1"/>
  <c r="C18" i="15"/>
  <c r="E17" i="15"/>
  <c r="F17" i="15" s="1"/>
  <c r="H17" i="15" s="1"/>
  <c r="C17" i="15"/>
  <c r="E16" i="15"/>
  <c r="F16" i="15" s="1"/>
  <c r="H16" i="15" s="1"/>
  <c r="C16" i="15"/>
  <c r="E15" i="15"/>
  <c r="F15" i="15" s="1"/>
  <c r="H15" i="15" s="1"/>
  <c r="C15" i="15"/>
  <c r="E14" i="15"/>
  <c r="F14" i="15" s="1"/>
  <c r="H14" i="15" s="1"/>
  <c r="C14" i="15"/>
  <c r="E13" i="15"/>
  <c r="F13" i="15" s="1"/>
  <c r="H13" i="15" s="1"/>
  <c r="C13" i="15"/>
  <c r="E12" i="15"/>
  <c r="F12" i="15" s="1"/>
  <c r="H12" i="15" s="1"/>
  <c r="C12" i="15"/>
  <c r="E11" i="15"/>
  <c r="F11" i="15" s="1"/>
  <c r="H11" i="15" s="1"/>
  <c r="C11" i="15"/>
  <c r="E10" i="15"/>
  <c r="F10" i="15" s="1"/>
  <c r="H10" i="15" s="1"/>
  <c r="C10" i="15"/>
  <c r="E9" i="15"/>
  <c r="F9" i="15" s="1"/>
  <c r="H9" i="15" s="1"/>
  <c r="C9" i="15"/>
  <c r="E8" i="15"/>
  <c r="F8" i="15" s="1"/>
  <c r="H8" i="15" s="1"/>
  <c r="C8" i="15"/>
  <c r="E7" i="15"/>
  <c r="F7" i="15" s="1"/>
  <c r="C7" i="15"/>
  <c r="H6" i="15"/>
  <c r="F57" i="14"/>
  <c r="H57" i="14" s="1"/>
  <c r="E57" i="14"/>
  <c r="C57" i="14"/>
  <c r="F56" i="14"/>
  <c r="H56" i="14" s="1"/>
  <c r="E56" i="14"/>
  <c r="C56" i="14"/>
  <c r="F55" i="14"/>
  <c r="H55" i="14" s="1"/>
  <c r="E55" i="14"/>
  <c r="C55" i="14"/>
  <c r="F54" i="14"/>
  <c r="H54" i="14" s="1"/>
  <c r="E54" i="14"/>
  <c r="C54" i="14"/>
  <c r="F53" i="14"/>
  <c r="H53" i="14" s="1"/>
  <c r="E53" i="14"/>
  <c r="C53" i="14"/>
  <c r="F52" i="14"/>
  <c r="H52" i="14" s="1"/>
  <c r="E52" i="14"/>
  <c r="C52" i="14"/>
  <c r="F51" i="14"/>
  <c r="H51" i="14" s="1"/>
  <c r="E51" i="14"/>
  <c r="C51" i="14"/>
  <c r="F50" i="14"/>
  <c r="H50" i="14" s="1"/>
  <c r="E50" i="14"/>
  <c r="C50" i="14"/>
  <c r="F49" i="14"/>
  <c r="H49" i="14" s="1"/>
  <c r="E49" i="14"/>
  <c r="C49" i="14"/>
  <c r="F48" i="14"/>
  <c r="H48" i="14" s="1"/>
  <c r="E48" i="14"/>
  <c r="C48" i="14"/>
  <c r="F47" i="14"/>
  <c r="H47" i="14" s="1"/>
  <c r="E47" i="14"/>
  <c r="C47" i="14"/>
  <c r="F46" i="14"/>
  <c r="H46" i="14" s="1"/>
  <c r="E46" i="14"/>
  <c r="C46" i="14"/>
  <c r="F45" i="14"/>
  <c r="H45" i="14" s="1"/>
  <c r="E45" i="14"/>
  <c r="C45" i="14"/>
  <c r="E44" i="14"/>
  <c r="F44" i="14" s="1"/>
  <c r="H44" i="14" s="1"/>
  <c r="C44" i="14"/>
  <c r="E43" i="14"/>
  <c r="F43" i="14" s="1"/>
  <c r="H43" i="14" s="1"/>
  <c r="C43" i="14"/>
  <c r="E42" i="14"/>
  <c r="F42" i="14" s="1"/>
  <c r="H42" i="14" s="1"/>
  <c r="C42" i="14"/>
  <c r="E41" i="14"/>
  <c r="F41" i="14" s="1"/>
  <c r="H41" i="14" s="1"/>
  <c r="C41" i="14"/>
  <c r="E40" i="14"/>
  <c r="F40" i="14" s="1"/>
  <c r="H40" i="14" s="1"/>
  <c r="C40" i="14"/>
  <c r="E39" i="14"/>
  <c r="F39" i="14" s="1"/>
  <c r="H39" i="14" s="1"/>
  <c r="C39" i="14"/>
  <c r="E38" i="14"/>
  <c r="F38" i="14" s="1"/>
  <c r="C38" i="14"/>
  <c r="H37" i="14"/>
  <c r="F36" i="14"/>
  <c r="H36" i="14" s="1"/>
  <c r="E36" i="14"/>
  <c r="C36" i="14"/>
  <c r="F35" i="14"/>
  <c r="H35" i="14" s="1"/>
  <c r="E35" i="14"/>
  <c r="C35" i="14"/>
  <c r="F34" i="14"/>
  <c r="H34" i="14" s="1"/>
  <c r="E34" i="14"/>
  <c r="C34" i="14"/>
  <c r="F33" i="14"/>
  <c r="H33" i="14" s="1"/>
  <c r="E33" i="14"/>
  <c r="C33" i="14"/>
  <c r="F32" i="14"/>
  <c r="H32" i="14" s="1"/>
  <c r="E32" i="14"/>
  <c r="C32" i="14"/>
  <c r="F31" i="14"/>
  <c r="H31" i="14" s="1"/>
  <c r="E31" i="14"/>
  <c r="C31" i="14"/>
  <c r="F30" i="14"/>
  <c r="H30" i="14" s="1"/>
  <c r="E30" i="14"/>
  <c r="C30" i="14"/>
  <c r="F29" i="14"/>
  <c r="H29" i="14" s="1"/>
  <c r="E29" i="14"/>
  <c r="C29" i="14"/>
  <c r="F28" i="14"/>
  <c r="H28" i="14" s="1"/>
  <c r="E28" i="14"/>
  <c r="C28" i="14"/>
  <c r="F27" i="14"/>
  <c r="H27" i="14" s="1"/>
  <c r="E27" i="14"/>
  <c r="C27" i="14"/>
  <c r="F26" i="14"/>
  <c r="H26" i="14" s="1"/>
  <c r="E26" i="14"/>
  <c r="C26" i="14"/>
  <c r="E25" i="14"/>
  <c r="F25" i="14" s="1"/>
  <c r="H25" i="14" s="1"/>
  <c r="C25" i="14"/>
  <c r="E24" i="14"/>
  <c r="F24" i="14" s="1"/>
  <c r="H24" i="14" s="1"/>
  <c r="C24" i="14"/>
  <c r="E23" i="14"/>
  <c r="F23" i="14" s="1"/>
  <c r="H23" i="14" s="1"/>
  <c r="C23" i="14"/>
  <c r="E22" i="14"/>
  <c r="F22" i="14" s="1"/>
  <c r="H22" i="14" s="1"/>
  <c r="C22" i="14"/>
  <c r="E21" i="14"/>
  <c r="F21" i="14" s="1"/>
  <c r="H21" i="14" s="1"/>
  <c r="C21" i="14"/>
  <c r="E20" i="14"/>
  <c r="F20" i="14" s="1"/>
  <c r="H20" i="14" s="1"/>
  <c r="C20" i="14"/>
  <c r="E19" i="14"/>
  <c r="F19" i="14" s="1"/>
  <c r="H19" i="14" s="1"/>
  <c r="C19" i="14"/>
  <c r="E18" i="14"/>
  <c r="F18" i="14" s="1"/>
  <c r="H18" i="14" s="1"/>
  <c r="C18" i="14"/>
  <c r="E17" i="14"/>
  <c r="F17" i="14" s="1"/>
  <c r="H17" i="14" s="1"/>
  <c r="C17" i="14"/>
  <c r="E16" i="14"/>
  <c r="F16" i="14" s="1"/>
  <c r="H16" i="14" s="1"/>
  <c r="C16" i="14"/>
  <c r="E15" i="14"/>
  <c r="F15" i="14" s="1"/>
  <c r="H15" i="14" s="1"/>
  <c r="C15" i="14"/>
  <c r="E14" i="14"/>
  <c r="F14" i="14" s="1"/>
  <c r="H14" i="14" s="1"/>
  <c r="C14" i="14"/>
  <c r="E13" i="14"/>
  <c r="F13" i="14" s="1"/>
  <c r="H13" i="14" s="1"/>
  <c r="C13" i="14"/>
  <c r="E12" i="14"/>
  <c r="F12" i="14" s="1"/>
  <c r="H12" i="14" s="1"/>
  <c r="C12" i="14"/>
  <c r="E11" i="14"/>
  <c r="F11" i="14" s="1"/>
  <c r="H11" i="14" s="1"/>
  <c r="C11" i="14"/>
  <c r="E10" i="14"/>
  <c r="F10" i="14" s="1"/>
  <c r="H10" i="14" s="1"/>
  <c r="C10" i="14"/>
  <c r="E9" i="14"/>
  <c r="F9" i="14" s="1"/>
  <c r="H9" i="14" s="1"/>
  <c r="C9" i="14"/>
  <c r="E8" i="14"/>
  <c r="F8" i="14" s="1"/>
  <c r="H8" i="14" s="1"/>
  <c r="C8" i="14"/>
  <c r="E7" i="14"/>
  <c r="F7" i="14" s="1"/>
  <c r="H7" i="14" s="1"/>
  <c r="C7" i="14"/>
  <c r="H6" i="14"/>
  <c r="F57" i="13"/>
  <c r="H57" i="13" s="1"/>
  <c r="E57" i="13"/>
  <c r="C57" i="13"/>
  <c r="F56" i="13"/>
  <c r="H56" i="13" s="1"/>
  <c r="E56" i="13"/>
  <c r="C56" i="13"/>
  <c r="F55" i="13"/>
  <c r="H55" i="13" s="1"/>
  <c r="E55" i="13"/>
  <c r="C55" i="13"/>
  <c r="F54" i="13"/>
  <c r="H54" i="13" s="1"/>
  <c r="E54" i="13"/>
  <c r="C54" i="13"/>
  <c r="F53" i="13"/>
  <c r="H53" i="13" s="1"/>
  <c r="E53" i="13"/>
  <c r="C53" i="13"/>
  <c r="F52" i="13"/>
  <c r="H52" i="13" s="1"/>
  <c r="E52" i="13"/>
  <c r="C52" i="13"/>
  <c r="F51" i="13"/>
  <c r="H51" i="13" s="1"/>
  <c r="E51" i="13"/>
  <c r="C51" i="13"/>
  <c r="F50" i="13"/>
  <c r="H50" i="13" s="1"/>
  <c r="E50" i="13"/>
  <c r="C50" i="13"/>
  <c r="F49" i="13"/>
  <c r="H49" i="13" s="1"/>
  <c r="E49" i="13"/>
  <c r="C49" i="13"/>
  <c r="F48" i="13"/>
  <c r="H48" i="13" s="1"/>
  <c r="E48" i="13"/>
  <c r="C48" i="13"/>
  <c r="F47" i="13"/>
  <c r="H47" i="13" s="1"/>
  <c r="E47" i="13"/>
  <c r="C47" i="13"/>
  <c r="F46" i="13"/>
  <c r="H46" i="13" s="1"/>
  <c r="E46" i="13"/>
  <c r="C46" i="13"/>
  <c r="F45" i="13"/>
  <c r="H45" i="13" s="1"/>
  <c r="E45" i="13"/>
  <c r="C45" i="13"/>
  <c r="E44" i="13"/>
  <c r="F44" i="13" s="1"/>
  <c r="H44" i="13" s="1"/>
  <c r="C44" i="13"/>
  <c r="E43" i="13"/>
  <c r="F43" i="13" s="1"/>
  <c r="H43" i="13" s="1"/>
  <c r="C43" i="13"/>
  <c r="E42" i="13"/>
  <c r="F42" i="13" s="1"/>
  <c r="H42" i="13" s="1"/>
  <c r="C42" i="13"/>
  <c r="E41" i="13"/>
  <c r="F41" i="13" s="1"/>
  <c r="H41" i="13" s="1"/>
  <c r="C41" i="13"/>
  <c r="E40" i="13"/>
  <c r="F40" i="13" s="1"/>
  <c r="H40" i="13" s="1"/>
  <c r="C40" i="13"/>
  <c r="E39" i="13"/>
  <c r="F39" i="13" s="1"/>
  <c r="H39" i="13" s="1"/>
  <c r="C39" i="13"/>
  <c r="E38" i="13"/>
  <c r="F38" i="13" s="1"/>
  <c r="C38" i="13"/>
  <c r="H37" i="13"/>
  <c r="F36" i="13"/>
  <c r="H36" i="13" s="1"/>
  <c r="E36" i="13"/>
  <c r="C36" i="13"/>
  <c r="F35" i="13"/>
  <c r="H35" i="13" s="1"/>
  <c r="E35" i="13"/>
  <c r="C35" i="13"/>
  <c r="F34" i="13"/>
  <c r="H34" i="13" s="1"/>
  <c r="E34" i="13"/>
  <c r="C34" i="13"/>
  <c r="F33" i="13"/>
  <c r="H33" i="13" s="1"/>
  <c r="E33" i="13"/>
  <c r="C33" i="13"/>
  <c r="F32" i="13"/>
  <c r="H32" i="13" s="1"/>
  <c r="E32" i="13"/>
  <c r="C32" i="13"/>
  <c r="F31" i="13"/>
  <c r="H31" i="13" s="1"/>
  <c r="E31" i="13"/>
  <c r="C31" i="13"/>
  <c r="F30" i="13"/>
  <c r="H30" i="13" s="1"/>
  <c r="E30" i="13"/>
  <c r="C30" i="13"/>
  <c r="F29" i="13"/>
  <c r="H29" i="13" s="1"/>
  <c r="E29" i="13"/>
  <c r="C29" i="13"/>
  <c r="F28" i="13"/>
  <c r="H28" i="13" s="1"/>
  <c r="E28" i="13"/>
  <c r="C28" i="13"/>
  <c r="F27" i="13"/>
  <c r="H27" i="13" s="1"/>
  <c r="E27" i="13"/>
  <c r="C27" i="13"/>
  <c r="F26" i="13"/>
  <c r="H26" i="13" s="1"/>
  <c r="E26" i="13"/>
  <c r="C26" i="13"/>
  <c r="E25" i="13"/>
  <c r="F25" i="13" s="1"/>
  <c r="H25" i="13" s="1"/>
  <c r="C25" i="13"/>
  <c r="E24" i="13"/>
  <c r="F24" i="13" s="1"/>
  <c r="H24" i="13" s="1"/>
  <c r="C24" i="13"/>
  <c r="E23" i="13"/>
  <c r="F23" i="13" s="1"/>
  <c r="H23" i="13" s="1"/>
  <c r="C23" i="13"/>
  <c r="E22" i="13"/>
  <c r="F22" i="13" s="1"/>
  <c r="H22" i="13" s="1"/>
  <c r="C22" i="13"/>
  <c r="E21" i="13"/>
  <c r="F21" i="13" s="1"/>
  <c r="H21" i="13" s="1"/>
  <c r="C21" i="13"/>
  <c r="E20" i="13"/>
  <c r="F20" i="13" s="1"/>
  <c r="H20" i="13" s="1"/>
  <c r="C20" i="13"/>
  <c r="E19" i="13"/>
  <c r="F19" i="13" s="1"/>
  <c r="H19" i="13" s="1"/>
  <c r="C19" i="13"/>
  <c r="E18" i="13"/>
  <c r="F18" i="13" s="1"/>
  <c r="H18" i="13" s="1"/>
  <c r="C18" i="13"/>
  <c r="E17" i="13"/>
  <c r="F17" i="13" s="1"/>
  <c r="H17" i="13" s="1"/>
  <c r="C17" i="13"/>
  <c r="E16" i="13"/>
  <c r="F16" i="13" s="1"/>
  <c r="H16" i="13" s="1"/>
  <c r="C16" i="13"/>
  <c r="E15" i="13"/>
  <c r="F15" i="13" s="1"/>
  <c r="H15" i="13" s="1"/>
  <c r="C15" i="13"/>
  <c r="E14" i="13"/>
  <c r="F14" i="13" s="1"/>
  <c r="H14" i="13" s="1"/>
  <c r="C14" i="13"/>
  <c r="E13" i="13"/>
  <c r="F13" i="13" s="1"/>
  <c r="H13" i="13" s="1"/>
  <c r="C13" i="13"/>
  <c r="E12" i="13"/>
  <c r="F12" i="13" s="1"/>
  <c r="H12" i="13" s="1"/>
  <c r="C12" i="13"/>
  <c r="E11" i="13"/>
  <c r="F11" i="13" s="1"/>
  <c r="H11" i="13" s="1"/>
  <c r="C11" i="13"/>
  <c r="E10" i="13"/>
  <c r="F10" i="13" s="1"/>
  <c r="H10" i="13" s="1"/>
  <c r="C10" i="13"/>
  <c r="E9" i="13"/>
  <c r="F9" i="13" s="1"/>
  <c r="H9" i="13" s="1"/>
  <c r="C9" i="13"/>
  <c r="E8" i="13"/>
  <c r="F8" i="13" s="1"/>
  <c r="H8" i="13" s="1"/>
  <c r="C8" i="13"/>
  <c r="E7" i="13"/>
  <c r="F7" i="13" s="1"/>
  <c r="C7" i="13"/>
  <c r="H6" i="13"/>
  <c r="F57" i="12"/>
  <c r="H57" i="12" s="1"/>
  <c r="E57" i="12"/>
  <c r="C57" i="12"/>
  <c r="F56" i="12"/>
  <c r="H56" i="12" s="1"/>
  <c r="E56" i="12"/>
  <c r="C56" i="12"/>
  <c r="F55" i="12"/>
  <c r="H55" i="12" s="1"/>
  <c r="E55" i="12"/>
  <c r="C55" i="12"/>
  <c r="F54" i="12"/>
  <c r="H54" i="12" s="1"/>
  <c r="E54" i="12"/>
  <c r="C54" i="12"/>
  <c r="F53" i="12"/>
  <c r="H53" i="12" s="1"/>
  <c r="E53" i="12"/>
  <c r="C53" i="12"/>
  <c r="F52" i="12"/>
  <c r="H52" i="12" s="1"/>
  <c r="E52" i="12"/>
  <c r="C52" i="12"/>
  <c r="F51" i="12"/>
  <c r="H51" i="12" s="1"/>
  <c r="E51" i="12"/>
  <c r="C51" i="12"/>
  <c r="F50" i="12"/>
  <c r="H50" i="12" s="1"/>
  <c r="E50" i="12"/>
  <c r="C50" i="12"/>
  <c r="F49" i="12"/>
  <c r="H49" i="12" s="1"/>
  <c r="E49" i="12"/>
  <c r="C49" i="12"/>
  <c r="F48" i="12"/>
  <c r="H48" i="12" s="1"/>
  <c r="E48" i="12"/>
  <c r="C48" i="12"/>
  <c r="F47" i="12"/>
  <c r="H47" i="12" s="1"/>
  <c r="E47" i="12"/>
  <c r="C47" i="12"/>
  <c r="F46" i="12"/>
  <c r="H46" i="12" s="1"/>
  <c r="E46" i="12"/>
  <c r="C46" i="12"/>
  <c r="F45" i="12"/>
  <c r="H45" i="12" s="1"/>
  <c r="E45" i="12"/>
  <c r="C45" i="12"/>
  <c r="E44" i="12"/>
  <c r="F44" i="12" s="1"/>
  <c r="H44" i="12" s="1"/>
  <c r="C44" i="12"/>
  <c r="E43" i="12"/>
  <c r="F43" i="12" s="1"/>
  <c r="H43" i="12" s="1"/>
  <c r="C43" i="12"/>
  <c r="E42" i="12"/>
  <c r="F42" i="12" s="1"/>
  <c r="H42" i="12" s="1"/>
  <c r="C42" i="12"/>
  <c r="E41" i="12"/>
  <c r="F41" i="12" s="1"/>
  <c r="H41" i="12" s="1"/>
  <c r="C41" i="12"/>
  <c r="E40" i="12"/>
  <c r="F40" i="12" s="1"/>
  <c r="H40" i="12" s="1"/>
  <c r="C40" i="12"/>
  <c r="E39" i="12"/>
  <c r="F39" i="12" s="1"/>
  <c r="H39" i="12" s="1"/>
  <c r="C39" i="12"/>
  <c r="E38" i="12"/>
  <c r="F38" i="12" s="1"/>
  <c r="C38" i="12"/>
  <c r="H37" i="12"/>
  <c r="F36" i="12"/>
  <c r="H36" i="12" s="1"/>
  <c r="E36" i="12"/>
  <c r="C36" i="12"/>
  <c r="F35" i="12"/>
  <c r="H35" i="12" s="1"/>
  <c r="E35" i="12"/>
  <c r="C35" i="12"/>
  <c r="F34" i="12"/>
  <c r="H34" i="12" s="1"/>
  <c r="E34" i="12"/>
  <c r="C34" i="12"/>
  <c r="F33" i="12"/>
  <c r="H33" i="12" s="1"/>
  <c r="E33" i="12"/>
  <c r="C33" i="12"/>
  <c r="F32" i="12"/>
  <c r="H32" i="12" s="1"/>
  <c r="E32" i="12"/>
  <c r="C32" i="12"/>
  <c r="F31" i="12"/>
  <c r="H31" i="12" s="1"/>
  <c r="E31" i="12"/>
  <c r="C31" i="12"/>
  <c r="F30" i="12"/>
  <c r="H30" i="12" s="1"/>
  <c r="E30" i="12"/>
  <c r="C30" i="12"/>
  <c r="F29" i="12"/>
  <c r="H29" i="12" s="1"/>
  <c r="E29" i="12"/>
  <c r="C29" i="12"/>
  <c r="F28" i="12"/>
  <c r="H28" i="12" s="1"/>
  <c r="E28" i="12"/>
  <c r="C28" i="12"/>
  <c r="F27" i="12"/>
  <c r="H27" i="12" s="1"/>
  <c r="E27" i="12"/>
  <c r="C27" i="12"/>
  <c r="F26" i="12"/>
  <c r="H26" i="12" s="1"/>
  <c r="E26" i="12"/>
  <c r="C26" i="12"/>
  <c r="E25" i="12"/>
  <c r="F25" i="12" s="1"/>
  <c r="H25" i="12" s="1"/>
  <c r="C25" i="12"/>
  <c r="E24" i="12"/>
  <c r="F24" i="12" s="1"/>
  <c r="H24" i="12" s="1"/>
  <c r="C24" i="12"/>
  <c r="E23" i="12"/>
  <c r="F23" i="12" s="1"/>
  <c r="H23" i="12" s="1"/>
  <c r="C23" i="12"/>
  <c r="E22" i="12"/>
  <c r="F22" i="12" s="1"/>
  <c r="H22" i="12" s="1"/>
  <c r="C22" i="12"/>
  <c r="E21" i="12"/>
  <c r="F21" i="12" s="1"/>
  <c r="H21" i="12" s="1"/>
  <c r="C21" i="12"/>
  <c r="E20" i="12"/>
  <c r="F20" i="12" s="1"/>
  <c r="H20" i="12" s="1"/>
  <c r="C20" i="12"/>
  <c r="E19" i="12"/>
  <c r="F19" i="12" s="1"/>
  <c r="H19" i="12" s="1"/>
  <c r="C19" i="12"/>
  <c r="E18" i="12"/>
  <c r="F18" i="12" s="1"/>
  <c r="H18" i="12" s="1"/>
  <c r="C18" i="12"/>
  <c r="E17" i="12"/>
  <c r="F17" i="12" s="1"/>
  <c r="H17" i="12" s="1"/>
  <c r="C17" i="12"/>
  <c r="E16" i="12"/>
  <c r="F16" i="12" s="1"/>
  <c r="H16" i="12" s="1"/>
  <c r="C16" i="12"/>
  <c r="E15" i="12"/>
  <c r="F15" i="12" s="1"/>
  <c r="H15" i="12" s="1"/>
  <c r="C15" i="12"/>
  <c r="E14" i="12"/>
  <c r="F14" i="12" s="1"/>
  <c r="H14" i="12" s="1"/>
  <c r="C14" i="12"/>
  <c r="E13" i="12"/>
  <c r="F13" i="12" s="1"/>
  <c r="H13" i="12" s="1"/>
  <c r="C13" i="12"/>
  <c r="E12" i="12"/>
  <c r="F12" i="12" s="1"/>
  <c r="H12" i="12" s="1"/>
  <c r="C12" i="12"/>
  <c r="E11" i="12"/>
  <c r="F11" i="12" s="1"/>
  <c r="H11" i="12" s="1"/>
  <c r="C11" i="12"/>
  <c r="E10" i="12"/>
  <c r="F10" i="12" s="1"/>
  <c r="H10" i="12" s="1"/>
  <c r="C10" i="12"/>
  <c r="E9" i="12"/>
  <c r="F9" i="12" s="1"/>
  <c r="H9" i="12" s="1"/>
  <c r="C9" i="12"/>
  <c r="E8" i="12"/>
  <c r="F8" i="12" s="1"/>
  <c r="H8" i="12" s="1"/>
  <c r="C8" i="12"/>
  <c r="E7" i="12"/>
  <c r="F7" i="12" s="1"/>
  <c r="H7" i="12" s="1"/>
  <c r="C7" i="12"/>
  <c r="H6" i="12"/>
  <c r="F57" i="11"/>
  <c r="H57" i="11" s="1"/>
  <c r="E57" i="11"/>
  <c r="C57" i="11"/>
  <c r="F56" i="11"/>
  <c r="H56" i="11" s="1"/>
  <c r="E56" i="11"/>
  <c r="C56" i="11"/>
  <c r="F55" i="11"/>
  <c r="H55" i="11" s="1"/>
  <c r="E55" i="11"/>
  <c r="C55" i="11"/>
  <c r="F54" i="11"/>
  <c r="H54" i="11" s="1"/>
  <c r="E54" i="11"/>
  <c r="C54" i="11"/>
  <c r="F53" i="11"/>
  <c r="H53" i="11" s="1"/>
  <c r="E53" i="11"/>
  <c r="C53" i="11"/>
  <c r="F52" i="11"/>
  <c r="H52" i="11" s="1"/>
  <c r="E52" i="11"/>
  <c r="C52" i="11"/>
  <c r="F51" i="11"/>
  <c r="H51" i="11" s="1"/>
  <c r="E51" i="11"/>
  <c r="C51" i="11"/>
  <c r="F50" i="11"/>
  <c r="H50" i="11" s="1"/>
  <c r="E50" i="11"/>
  <c r="C50" i="11"/>
  <c r="F49" i="11"/>
  <c r="H49" i="11" s="1"/>
  <c r="E49" i="11"/>
  <c r="C49" i="11"/>
  <c r="F48" i="11"/>
  <c r="H48" i="11" s="1"/>
  <c r="E48" i="11"/>
  <c r="C48" i="11"/>
  <c r="F47" i="11"/>
  <c r="H47" i="11" s="1"/>
  <c r="E47" i="11"/>
  <c r="C47" i="11"/>
  <c r="F46" i="11"/>
  <c r="H46" i="11" s="1"/>
  <c r="E46" i="11"/>
  <c r="C46" i="11"/>
  <c r="F45" i="11"/>
  <c r="H45" i="11" s="1"/>
  <c r="E45" i="11"/>
  <c r="C45" i="11"/>
  <c r="E44" i="11"/>
  <c r="F44" i="11" s="1"/>
  <c r="H44" i="11" s="1"/>
  <c r="C44" i="11"/>
  <c r="E43" i="11"/>
  <c r="F43" i="11" s="1"/>
  <c r="H43" i="11" s="1"/>
  <c r="C43" i="11"/>
  <c r="E42" i="11"/>
  <c r="F42" i="11" s="1"/>
  <c r="H42" i="11" s="1"/>
  <c r="C42" i="11"/>
  <c r="E41" i="11"/>
  <c r="F41" i="11" s="1"/>
  <c r="H41" i="11" s="1"/>
  <c r="C41" i="11"/>
  <c r="E40" i="11"/>
  <c r="F40" i="11" s="1"/>
  <c r="H40" i="11" s="1"/>
  <c r="C40" i="11"/>
  <c r="E39" i="11"/>
  <c r="F39" i="11" s="1"/>
  <c r="H39" i="11" s="1"/>
  <c r="C39" i="11"/>
  <c r="E38" i="11"/>
  <c r="F38" i="11" s="1"/>
  <c r="C38" i="11"/>
  <c r="H37" i="11"/>
  <c r="F36" i="11"/>
  <c r="H36" i="11" s="1"/>
  <c r="E36" i="11"/>
  <c r="C36" i="11"/>
  <c r="F35" i="11"/>
  <c r="H35" i="11" s="1"/>
  <c r="E35" i="11"/>
  <c r="C35" i="11"/>
  <c r="F34" i="11"/>
  <c r="H34" i="11" s="1"/>
  <c r="E34" i="11"/>
  <c r="C34" i="11"/>
  <c r="F33" i="11"/>
  <c r="H33" i="11" s="1"/>
  <c r="E33" i="11"/>
  <c r="C33" i="11"/>
  <c r="F32" i="11"/>
  <c r="H32" i="11" s="1"/>
  <c r="E32" i="11"/>
  <c r="C32" i="11"/>
  <c r="F31" i="11"/>
  <c r="H31" i="11" s="1"/>
  <c r="E31" i="11"/>
  <c r="C31" i="11"/>
  <c r="F30" i="11"/>
  <c r="H30" i="11" s="1"/>
  <c r="E30" i="11"/>
  <c r="C30" i="11"/>
  <c r="F29" i="11"/>
  <c r="H29" i="11" s="1"/>
  <c r="E29" i="11"/>
  <c r="C29" i="11"/>
  <c r="F28" i="11"/>
  <c r="H28" i="11" s="1"/>
  <c r="E28" i="11"/>
  <c r="C28" i="11"/>
  <c r="F27" i="11"/>
  <c r="H27" i="11" s="1"/>
  <c r="E27" i="11"/>
  <c r="C27" i="11"/>
  <c r="F26" i="11"/>
  <c r="H26" i="11" s="1"/>
  <c r="E26" i="11"/>
  <c r="C26" i="11"/>
  <c r="E25" i="11"/>
  <c r="F25" i="11" s="1"/>
  <c r="H25" i="11" s="1"/>
  <c r="C25" i="11"/>
  <c r="E24" i="11"/>
  <c r="F24" i="11" s="1"/>
  <c r="H24" i="11" s="1"/>
  <c r="C24" i="11"/>
  <c r="E23" i="11"/>
  <c r="F23" i="11" s="1"/>
  <c r="H23" i="11" s="1"/>
  <c r="C23" i="11"/>
  <c r="E22" i="11"/>
  <c r="F22" i="11" s="1"/>
  <c r="H22" i="11" s="1"/>
  <c r="C22" i="11"/>
  <c r="E21" i="11"/>
  <c r="F21" i="11" s="1"/>
  <c r="H21" i="11" s="1"/>
  <c r="C21" i="11"/>
  <c r="E20" i="11"/>
  <c r="F20" i="11" s="1"/>
  <c r="H20" i="11" s="1"/>
  <c r="C20" i="11"/>
  <c r="E19" i="11"/>
  <c r="F19" i="11" s="1"/>
  <c r="H19" i="11" s="1"/>
  <c r="C19" i="11"/>
  <c r="E18" i="11"/>
  <c r="F18" i="11" s="1"/>
  <c r="H18" i="11" s="1"/>
  <c r="C18" i="11"/>
  <c r="E17" i="11"/>
  <c r="F17" i="11" s="1"/>
  <c r="H17" i="11" s="1"/>
  <c r="C17" i="11"/>
  <c r="E16" i="11"/>
  <c r="F16" i="11" s="1"/>
  <c r="H16" i="11" s="1"/>
  <c r="C16" i="11"/>
  <c r="E15" i="11"/>
  <c r="F15" i="11" s="1"/>
  <c r="H15" i="11" s="1"/>
  <c r="C15" i="11"/>
  <c r="E14" i="11"/>
  <c r="F14" i="11" s="1"/>
  <c r="H14" i="11" s="1"/>
  <c r="C14" i="11"/>
  <c r="E13" i="11"/>
  <c r="F13" i="11" s="1"/>
  <c r="H13" i="11" s="1"/>
  <c r="C13" i="11"/>
  <c r="E12" i="11"/>
  <c r="F12" i="11" s="1"/>
  <c r="H12" i="11" s="1"/>
  <c r="C12" i="11"/>
  <c r="E11" i="11"/>
  <c r="F11" i="11" s="1"/>
  <c r="H11" i="11" s="1"/>
  <c r="C11" i="11"/>
  <c r="E10" i="11"/>
  <c r="F10" i="11" s="1"/>
  <c r="H10" i="11" s="1"/>
  <c r="C10" i="11"/>
  <c r="E9" i="11"/>
  <c r="F9" i="11" s="1"/>
  <c r="H9" i="11" s="1"/>
  <c r="C9" i="11"/>
  <c r="E8" i="11"/>
  <c r="F8" i="11" s="1"/>
  <c r="H8" i="11" s="1"/>
  <c r="C8" i="11"/>
  <c r="E7" i="11"/>
  <c r="F7" i="11" s="1"/>
  <c r="H7" i="11" s="1"/>
  <c r="C7" i="11"/>
  <c r="H6" i="11"/>
  <c r="F57" i="10"/>
  <c r="H57" i="10" s="1"/>
  <c r="E57" i="10"/>
  <c r="C57" i="10"/>
  <c r="F56" i="10"/>
  <c r="H56" i="10" s="1"/>
  <c r="E56" i="10"/>
  <c r="C56" i="10"/>
  <c r="F55" i="10"/>
  <c r="H55" i="10" s="1"/>
  <c r="E55" i="10"/>
  <c r="C55" i="10"/>
  <c r="F54" i="10"/>
  <c r="H54" i="10" s="1"/>
  <c r="E54" i="10"/>
  <c r="C54" i="10"/>
  <c r="F53" i="10"/>
  <c r="H53" i="10" s="1"/>
  <c r="E53" i="10"/>
  <c r="C53" i="10"/>
  <c r="F52" i="10"/>
  <c r="H52" i="10" s="1"/>
  <c r="E52" i="10"/>
  <c r="C52" i="10"/>
  <c r="F51" i="10"/>
  <c r="H51" i="10" s="1"/>
  <c r="E51" i="10"/>
  <c r="C51" i="10"/>
  <c r="F50" i="10"/>
  <c r="H50" i="10" s="1"/>
  <c r="E50" i="10"/>
  <c r="C50" i="10"/>
  <c r="F49" i="10"/>
  <c r="H49" i="10" s="1"/>
  <c r="E49" i="10"/>
  <c r="C49" i="10"/>
  <c r="F48" i="10"/>
  <c r="H48" i="10" s="1"/>
  <c r="E48" i="10"/>
  <c r="C48" i="10"/>
  <c r="F47" i="10"/>
  <c r="H47" i="10" s="1"/>
  <c r="E47" i="10"/>
  <c r="C47" i="10"/>
  <c r="F46" i="10"/>
  <c r="H46" i="10" s="1"/>
  <c r="E46" i="10"/>
  <c r="C46" i="10"/>
  <c r="F45" i="10"/>
  <c r="H45" i="10" s="1"/>
  <c r="E45" i="10"/>
  <c r="C45" i="10"/>
  <c r="E44" i="10"/>
  <c r="F44" i="10" s="1"/>
  <c r="H44" i="10" s="1"/>
  <c r="C44" i="10"/>
  <c r="E43" i="10"/>
  <c r="F43" i="10" s="1"/>
  <c r="H43" i="10" s="1"/>
  <c r="C43" i="10"/>
  <c r="E42" i="10"/>
  <c r="F42" i="10" s="1"/>
  <c r="H42" i="10" s="1"/>
  <c r="C42" i="10"/>
  <c r="E41" i="10"/>
  <c r="F41" i="10" s="1"/>
  <c r="H41" i="10" s="1"/>
  <c r="C41" i="10"/>
  <c r="E40" i="10"/>
  <c r="F40" i="10" s="1"/>
  <c r="H40" i="10" s="1"/>
  <c r="C40" i="10"/>
  <c r="E39" i="10"/>
  <c r="F39" i="10" s="1"/>
  <c r="H39" i="10" s="1"/>
  <c r="C39" i="10"/>
  <c r="E38" i="10"/>
  <c r="F38" i="10" s="1"/>
  <c r="C38" i="10"/>
  <c r="H37" i="10"/>
  <c r="F36" i="10"/>
  <c r="H36" i="10" s="1"/>
  <c r="E36" i="10"/>
  <c r="C36" i="10"/>
  <c r="F35" i="10"/>
  <c r="H35" i="10" s="1"/>
  <c r="E35" i="10"/>
  <c r="C35" i="10"/>
  <c r="F34" i="10"/>
  <c r="H34" i="10" s="1"/>
  <c r="E34" i="10"/>
  <c r="C34" i="10"/>
  <c r="F33" i="10"/>
  <c r="H33" i="10" s="1"/>
  <c r="E33" i="10"/>
  <c r="C33" i="10"/>
  <c r="F32" i="10"/>
  <c r="H32" i="10" s="1"/>
  <c r="E32" i="10"/>
  <c r="C32" i="10"/>
  <c r="F31" i="10"/>
  <c r="H31" i="10" s="1"/>
  <c r="E31" i="10"/>
  <c r="C31" i="10"/>
  <c r="F30" i="10"/>
  <c r="H30" i="10" s="1"/>
  <c r="E30" i="10"/>
  <c r="C30" i="10"/>
  <c r="F29" i="10"/>
  <c r="H29" i="10" s="1"/>
  <c r="E29" i="10"/>
  <c r="C29" i="10"/>
  <c r="F28" i="10"/>
  <c r="H28" i="10" s="1"/>
  <c r="E28" i="10"/>
  <c r="C28" i="10"/>
  <c r="F27" i="10"/>
  <c r="H27" i="10" s="1"/>
  <c r="E27" i="10"/>
  <c r="C27" i="10"/>
  <c r="F26" i="10"/>
  <c r="H26" i="10" s="1"/>
  <c r="E26" i="10"/>
  <c r="C26" i="10"/>
  <c r="E25" i="10"/>
  <c r="F25" i="10" s="1"/>
  <c r="H25" i="10" s="1"/>
  <c r="C25" i="10"/>
  <c r="E24" i="10"/>
  <c r="F24" i="10" s="1"/>
  <c r="H24" i="10" s="1"/>
  <c r="C24" i="10"/>
  <c r="E23" i="10"/>
  <c r="F23" i="10" s="1"/>
  <c r="H23" i="10" s="1"/>
  <c r="C23" i="10"/>
  <c r="E22" i="10"/>
  <c r="F22" i="10" s="1"/>
  <c r="H22" i="10" s="1"/>
  <c r="C22" i="10"/>
  <c r="E21" i="10"/>
  <c r="F21" i="10" s="1"/>
  <c r="H21" i="10" s="1"/>
  <c r="C21" i="10"/>
  <c r="E20" i="10"/>
  <c r="F20" i="10" s="1"/>
  <c r="H20" i="10" s="1"/>
  <c r="C20" i="10"/>
  <c r="E19" i="10"/>
  <c r="F19" i="10" s="1"/>
  <c r="H19" i="10" s="1"/>
  <c r="C19" i="10"/>
  <c r="E18" i="10"/>
  <c r="F18" i="10" s="1"/>
  <c r="H18" i="10" s="1"/>
  <c r="C18" i="10"/>
  <c r="E17" i="10"/>
  <c r="F17" i="10" s="1"/>
  <c r="H17" i="10" s="1"/>
  <c r="C17" i="10"/>
  <c r="E16" i="10"/>
  <c r="F16" i="10" s="1"/>
  <c r="H16" i="10" s="1"/>
  <c r="C16" i="10"/>
  <c r="E15" i="10"/>
  <c r="F15" i="10" s="1"/>
  <c r="H15" i="10" s="1"/>
  <c r="C15" i="10"/>
  <c r="E14" i="10"/>
  <c r="F14" i="10" s="1"/>
  <c r="H14" i="10" s="1"/>
  <c r="C14" i="10"/>
  <c r="E13" i="10"/>
  <c r="F13" i="10" s="1"/>
  <c r="H13" i="10" s="1"/>
  <c r="C13" i="10"/>
  <c r="E12" i="10"/>
  <c r="F12" i="10" s="1"/>
  <c r="H12" i="10" s="1"/>
  <c r="C12" i="10"/>
  <c r="E11" i="10"/>
  <c r="F11" i="10" s="1"/>
  <c r="H11" i="10" s="1"/>
  <c r="C11" i="10"/>
  <c r="E10" i="10"/>
  <c r="F10" i="10" s="1"/>
  <c r="H10" i="10" s="1"/>
  <c r="C10" i="10"/>
  <c r="E9" i="10"/>
  <c r="F9" i="10" s="1"/>
  <c r="H9" i="10" s="1"/>
  <c r="C9" i="10"/>
  <c r="E8" i="10"/>
  <c r="F8" i="10" s="1"/>
  <c r="H8" i="10" s="1"/>
  <c r="C8" i="10"/>
  <c r="E7" i="10"/>
  <c r="F7" i="10" s="1"/>
  <c r="H7" i="10" s="1"/>
  <c r="C7" i="10"/>
  <c r="H6" i="10"/>
  <c r="F57" i="9"/>
  <c r="H57" i="9" s="1"/>
  <c r="E57" i="9"/>
  <c r="C57" i="9"/>
  <c r="F56" i="9"/>
  <c r="H56" i="9" s="1"/>
  <c r="E56" i="9"/>
  <c r="C56" i="9"/>
  <c r="F55" i="9"/>
  <c r="H55" i="9" s="1"/>
  <c r="E55" i="9"/>
  <c r="C55" i="9"/>
  <c r="F54" i="9"/>
  <c r="H54" i="9" s="1"/>
  <c r="E54" i="9"/>
  <c r="C54" i="9"/>
  <c r="F53" i="9"/>
  <c r="H53" i="9" s="1"/>
  <c r="E53" i="9"/>
  <c r="C53" i="9"/>
  <c r="F52" i="9"/>
  <c r="H52" i="9" s="1"/>
  <c r="E52" i="9"/>
  <c r="C52" i="9"/>
  <c r="F51" i="9"/>
  <c r="H51" i="9" s="1"/>
  <c r="E51" i="9"/>
  <c r="C51" i="9"/>
  <c r="F50" i="9"/>
  <c r="H50" i="9" s="1"/>
  <c r="E50" i="9"/>
  <c r="C50" i="9"/>
  <c r="F49" i="9"/>
  <c r="H49" i="9" s="1"/>
  <c r="E49" i="9"/>
  <c r="C49" i="9"/>
  <c r="F48" i="9"/>
  <c r="H48" i="9" s="1"/>
  <c r="E48" i="9"/>
  <c r="C48" i="9"/>
  <c r="F47" i="9"/>
  <c r="H47" i="9" s="1"/>
  <c r="E47" i="9"/>
  <c r="C47" i="9"/>
  <c r="F46" i="9"/>
  <c r="H46" i="9" s="1"/>
  <c r="E46" i="9"/>
  <c r="C46" i="9"/>
  <c r="F45" i="9"/>
  <c r="H45" i="9" s="1"/>
  <c r="E45" i="9"/>
  <c r="C45" i="9"/>
  <c r="E44" i="9"/>
  <c r="F44" i="9" s="1"/>
  <c r="H44" i="9" s="1"/>
  <c r="C44" i="9"/>
  <c r="E43" i="9"/>
  <c r="F43" i="9" s="1"/>
  <c r="H43" i="9" s="1"/>
  <c r="C43" i="9"/>
  <c r="E42" i="9"/>
  <c r="F42" i="9" s="1"/>
  <c r="H42" i="9" s="1"/>
  <c r="C42" i="9"/>
  <c r="E41" i="9"/>
  <c r="F41" i="9" s="1"/>
  <c r="H41" i="9" s="1"/>
  <c r="C41" i="9"/>
  <c r="E40" i="9"/>
  <c r="F40" i="9" s="1"/>
  <c r="H40" i="9" s="1"/>
  <c r="C40" i="9"/>
  <c r="E39" i="9"/>
  <c r="F39" i="9" s="1"/>
  <c r="H39" i="9" s="1"/>
  <c r="C39" i="9"/>
  <c r="E38" i="9"/>
  <c r="F38" i="9" s="1"/>
  <c r="C38" i="9"/>
  <c r="H37" i="9"/>
  <c r="F36" i="9"/>
  <c r="H36" i="9" s="1"/>
  <c r="E36" i="9"/>
  <c r="C36" i="9"/>
  <c r="F35" i="9"/>
  <c r="H35" i="9" s="1"/>
  <c r="E35" i="9"/>
  <c r="C35" i="9"/>
  <c r="F34" i="9"/>
  <c r="H34" i="9" s="1"/>
  <c r="E34" i="9"/>
  <c r="C34" i="9"/>
  <c r="F33" i="9"/>
  <c r="H33" i="9" s="1"/>
  <c r="E33" i="9"/>
  <c r="C33" i="9"/>
  <c r="F32" i="9"/>
  <c r="H32" i="9" s="1"/>
  <c r="E32" i="9"/>
  <c r="C32" i="9"/>
  <c r="F31" i="9"/>
  <c r="H31" i="9" s="1"/>
  <c r="E31" i="9"/>
  <c r="C31" i="9"/>
  <c r="F30" i="9"/>
  <c r="H30" i="9" s="1"/>
  <c r="E30" i="9"/>
  <c r="C30" i="9"/>
  <c r="F29" i="9"/>
  <c r="H29" i="9" s="1"/>
  <c r="E29" i="9"/>
  <c r="C29" i="9"/>
  <c r="F28" i="9"/>
  <c r="H28" i="9" s="1"/>
  <c r="E28" i="9"/>
  <c r="C28" i="9"/>
  <c r="F27" i="9"/>
  <c r="H27" i="9" s="1"/>
  <c r="E27" i="9"/>
  <c r="C27" i="9"/>
  <c r="F26" i="9"/>
  <c r="H26" i="9" s="1"/>
  <c r="E26" i="9"/>
  <c r="C26" i="9"/>
  <c r="E25" i="9"/>
  <c r="F25" i="9" s="1"/>
  <c r="H25" i="9" s="1"/>
  <c r="C25" i="9"/>
  <c r="E24" i="9"/>
  <c r="F24" i="9" s="1"/>
  <c r="H24" i="9" s="1"/>
  <c r="C24" i="9"/>
  <c r="E23" i="9"/>
  <c r="F23" i="9" s="1"/>
  <c r="H23" i="9" s="1"/>
  <c r="C23" i="9"/>
  <c r="E22" i="9"/>
  <c r="F22" i="9" s="1"/>
  <c r="H22" i="9" s="1"/>
  <c r="C22" i="9"/>
  <c r="E21" i="9"/>
  <c r="F21" i="9" s="1"/>
  <c r="H21" i="9" s="1"/>
  <c r="C21" i="9"/>
  <c r="E20" i="9"/>
  <c r="F20" i="9" s="1"/>
  <c r="H20" i="9" s="1"/>
  <c r="C20" i="9"/>
  <c r="E19" i="9"/>
  <c r="F19" i="9" s="1"/>
  <c r="H19" i="9" s="1"/>
  <c r="C19" i="9"/>
  <c r="E18" i="9"/>
  <c r="F18" i="9" s="1"/>
  <c r="H18" i="9" s="1"/>
  <c r="C18" i="9"/>
  <c r="E17" i="9"/>
  <c r="F17" i="9" s="1"/>
  <c r="H17" i="9" s="1"/>
  <c r="C17" i="9"/>
  <c r="E16" i="9"/>
  <c r="F16" i="9" s="1"/>
  <c r="H16" i="9" s="1"/>
  <c r="C16" i="9"/>
  <c r="E15" i="9"/>
  <c r="F15" i="9" s="1"/>
  <c r="H15" i="9" s="1"/>
  <c r="C15" i="9"/>
  <c r="E14" i="9"/>
  <c r="F14" i="9" s="1"/>
  <c r="H14" i="9" s="1"/>
  <c r="C14" i="9"/>
  <c r="E13" i="9"/>
  <c r="F13" i="9" s="1"/>
  <c r="H13" i="9" s="1"/>
  <c r="C13" i="9"/>
  <c r="E12" i="9"/>
  <c r="F12" i="9" s="1"/>
  <c r="H12" i="9" s="1"/>
  <c r="C12" i="9"/>
  <c r="E11" i="9"/>
  <c r="F11" i="9" s="1"/>
  <c r="H11" i="9" s="1"/>
  <c r="C11" i="9"/>
  <c r="E10" i="9"/>
  <c r="F10" i="9" s="1"/>
  <c r="H10" i="9" s="1"/>
  <c r="C10" i="9"/>
  <c r="E9" i="9"/>
  <c r="F9" i="9" s="1"/>
  <c r="H9" i="9" s="1"/>
  <c r="C9" i="9"/>
  <c r="E8" i="9"/>
  <c r="F8" i="9" s="1"/>
  <c r="H8" i="9" s="1"/>
  <c r="C8" i="9"/>
  <c r="E7" i="9"/>
  <c r="F7" i="9" s="1"/>
  <c r="H7" i="9" s="1"/>
  <c r="C7" i="9"/>
  <c r="H6" i="9"/>
  <c r="F57" i="8"/>
  <c r="H57" i="8" s="1"/>
  <c r="E57" i="8"/>
  <c r="C57" i="8"/>
  <c r="F56" i="8"/>
  <c r="H56" i="8" s="1"/>
  <c r="E56" i="8"/>
  <c r="C56" i="8"/>
  <c r="F55" i="8"/>
  <c r="H55" i="8" s="1"/>
  <c r="E55" i="8"/>
  <c r="C55" i="8"/>
  <c r="F54" i="8"/>
  <c r="H54" i="8" s="1"/>
  <c r="E54" i="8"/>
  <c r="C54" i="8"/>
  <c r="F53" i="8"/>
  <c r="H53" i="8" s="1"/>
  <c r="E53" i="8"/>
  <c r="C53" i="8"/>
  <c r="F52" i="8"/>
  <c r="H52" i="8" s="1"/>
  <c r="E52" i="8"/>
  <c r="C52" i="8"/>
  <c r="F51" i="8"/>
  <c r="H51" i="8" s="1"/>
  <c r="E51" i="8"/>
  <c r="C51" i="8"/>
  <c r="F50" i="8"/>
  <c r="H50" i="8" s="1"/>
  <c r="E50" i="8"/>
  <c r="C50" i="8"/>
  <c r="F49" i="8"/>
  <c r="H49" i="8" s="1"/>
  <c r="E49" i="8"/>
  <c r="C49" i="8"/>
  <c r="F48" i="8"/>
  <c r="H48" i="8" s="1"/>
  <c r="E48" i="8"/>
  <c r="C48" i="8"/>
  <c r="F47" i="8"/>
  <c r="H47" i="8" s="1"/>
  <c r="E47" i="8"/>
  <c r="C47" i="8"/>
  <c r="F46" i="8"/>
  <c r="H46" i="8" s="1"/>
  <c r="E46" i="8"/>
  <c r="C46" i="8"/>
  <c r="F45" i="8"/>
  <c r="H45" i="8" s="1"/>
  <c r="E45" i="8"/>
  <c r="C45" i="8"/>
  <c r="E44" i="8"/>
  <c r="F44" i="8" s="1"/>
  <c r="H44" i="8" s="1"/>
  <c r="C44" i="8"/>
  <c r="E43" i="8"/>
  <c r="F43" i="8" s="1"/>
  <c r="H43" i="8" s="1"/>
  <c r="C43" i="8"/>
  <c r="E42" i="8"/>
  <c r="F42" i="8" s="1"/>
  <c r="H42" i="8" s="1"/>
  <c r="C42" i="8"/>
  <c r="E41" i="8"/>
  <c r="F41" i="8" s="1"/>
  <c r="H41" i="8" s="1"/>
  <c r="C41" i="8"/>
  <c r="E40" i="8"/>
  <c r="F40" i="8" s="1"/>
  <c r="H40" i="8" s="1"/>
  <c r="C40" i="8"/>
  <c r="E39" i="8"/>
  <c r="F39" i="8" s="1"/>
  <c r="H39" i="8" s="1"/>
  <c r="C39" i="8"/>
  <c r="E38" i="8"/>
  <c r="F38" i="8" s="1"/>
  <c r="H38" i="8" s="1"/>
  <c r="C38" i="8"/>
  <c r="H37" i="8"/>
  <c r="F36" i="8"/>
  <c r="H36" i="8" s="1"/>
  <c r="E36" i="8"/>
  <c r="C36" i="8"/>
  <c r="F35" i="8"/>
  <c r="H35" i="8" s="1"/>
  <c r="E35" i="8"/>
  <c r="C35" i="8"/>
  <c r="F34" i="8"/>
  <c r="H34" i="8" s="1"/>
  <c r="E34" i="8"/>
  <c r="C34" i="8"/>
  <c r="F33" i="8"/>
  <c r="H33" i="8" s="1"/>
  <c r="E33" i="8"/>
  <c r="C33" i="8"/>
  <c r="F32" i="8"/>
  <c r="H32" i="8" s="1"/>
  <c r="E32" i="8"/>
  <c r="C32" i="8"/>
  <c r="F31" i="8"/>
  <c r="H31" i="8" s="1"/>
  <c r="E31" i="8"/>
  <c r="C31" i="8"/>
  <c r="F30" i="8"/>
  <c r="H30" i="8" s="1"/>
  <c r="E30" i="8"/>
  <c r="C30" i="8"/>
  <c r="F29" i="8"/>
  <c r="H29" i="8" s="1"/>
  <c r="E29" i="8"/>
  <c r="C29" i="8"/>
  <c r="F28" i="8"/>
  <c r="H28" i="8" s="1"/>
  <c r="E28" i="8"/>
  <c r="C28" i="8"/>
  <c r="F27" i="8"/>
  <c r="H27" i="8" s="1"/>
  <c r="E27" i="8"/>
  <c r="C27" i="8"/>
  <c r="F26" i="8"/>
  <c r="H26" i="8" s="1"/>
  <c r="E26" i="8"/>
  <c r="C26" i="8"/>
  <c r="E25" i="8"/>
  <c r="F25" i="8" s="1"/>
  <c r="H25" i="8" s="1"/>
  <c r="C25" i="8"/>
  <c r="E24" i="8"/>
  <c r="F24" i="8" s="1"/>
  <c r="H24" i="8" s="1"/>
  <c r="C24" i="8"/>
  <c r="E23" i="8"/>
  <c r="F23" i="8" s="1"/>
  <c r="H23" i="8" s="1"/>
  <c r="C23" i="8"/>
  <c r="E22" i="8"/>
  <c r="F22" i="8" s="1"/>
  <c r="H22" i="8" s="1"/>
  <c r="C22" i="8"/>
  <c r="E21" i="8"/>
  <c r="F21" i="8" s="1"/>
  <c r="H21" i="8" s="1"/>
  <c r="C21" i="8"/>
  <c r="E20" i="8"/>
  <c r="F20" i="8" s="1"/>
  <c r="H20" i="8" s="1"/>
  <c r="C20" i="8"/>
  <c r="E19" i="8"/>
  <c r="F19" i="8" s="1"/>
  <c r="H19" i="8" s="1"/>
  <c r="C19" i="8"/>
  <c r="E18" i="8"/>
  <c r="F18" i="8" s="1"/>
  <c r="H18" i="8" s="1"/>
  <c r="C18" i="8"/>
  <c r="E17" i="8"/>
  <c r="F17" i="8" s="1"/>
  <c r="H17" i="8" s="1"/>
  <c r="C17" i="8"/>
  <c r="E16" i="8"/>
  <c r="F16" i="8" s="1"/>
  <c r="H16" i="8" s="1"/>
  <c r="C16" i="8"/>
  <c r="E15" i="8"/>
  <c r="F15" i="8" s="1"/>
  <c r="H15" i="8" s="1"/>
  <c r="C15" i="8"/>
  <c r="E14" i="8"/>
  <c r="F14" i="8" s="1"/>
  <c r="H14" i="8" s="1"/>
  <c r="C14" i="8"/>
  <c r="E13" i="8"/>
  <c r="F13" i="8" s="1"/>
  <c r="H13" i="8" s="1"/>
  <c r="C13" i="8"/>
  <c r="E12" i="8"/>
  <c r="F12" i="8" s="1"/>
  <c r="H12" i="8" s="1"/>
  <c r="C12" i="8"/>
  <c r="E11" i="8"/>
  <c r="F11" i="8" s="1"/>
  <c r="H11" i="8" s="1"/>
  <c r="C11" i="8"/>
  <c r="E10" i="8"/>
  <c r="F10" i="8" s="1"/>
  <c r="H10" i="8" s="1"/>
  <c r="C10" i="8"/>
  <c r="E9" i="8"/>
  <c r="F9" i="8" s="1"/>
  <c r="H9" i="8" s="1"/>
  <c r="C9" i="8"/>
  <c r="E8" i="8"/>
  <c r="F8" i="8" s="1"/>
  <c r="H8" i="8" s="1"/>
  <c r="C8" i="8"/>
  <c r="E7" i="8"/>
  <c r="F7" i="8" s="1"/>
  <c r="H7" i="8" s="1"/>
  <c r="C7" i="8"/>
  <c r="H6" i="8"/>
  <c r="F57" i="7"/>
  <c r="H57" i="7" s="1"/>
  <c r="E57" i="7"/>
  <c r="C57" i="7"/>
  <c r="F56" i="7"/>
  <c r="H56" i="7" s="1"/>
  <c r="E56" i="7"/>
  <c r="C56" i="7"/>
  <c r="F55" i="7"/>
  <c r="H55" i="7" s="1"/>
  <c r="E55" i="7"/>
  <c r="C55" i="7"/>
  <c r="F54" i="7"/>
  <c r="H54" i="7" s="1"/>
  <c r="E54" i="7"/>
  <c r="C54" i="7"/>
  <c r="F53" i="7"/>
  <c r="H53" i="7" s="1"/>
  <c r="E53" i="7"/>
  <c r="C53" i="7"/>
  <c r="F52" i="7"/>
  <c r="H52" i="7" s="1"/>
  <c r="E52" i="7"/>
  <c r="C52" i="7"/>
  <c r="F51" i="7"/>
  <c r="H51" i="7" s="1"/>
  <c r="E51" i="7"/>
  <c r="C51" i="7"/>
  <c r="F50" i="7"/>
  <c r="H50" i="7" s="1"/>
  <c r="E50" i="7"/>
  <c r="C50" i="7"/>
  <c r="F49" i="7"/>
  <c r="H49" i="7" s="1"/>
  <c r="E49" i="7"/>
  <c r="C49" i="7"/>
  <c r="F48" i="7"/>
  <c r="H48" i="7" s="1"/>
  <c r="E48" i="7"/>
  <c r="C48" i="7"/>
  <c r="F47" i="7"/>
  <c r="H47" i="7" s="1"/>
  <c r="E47" i="7"/>
  <c r="C47" i="7"/>
  <c r="F46" i="7"/>
  <c r="H46" i="7" s="1"/>
  <c r="E46" i="7"/>
  <c r="C46" i="7"/>
  <c r="F45" i="7"/>
  <c r="H45" i="7" s="1"/>
  <c r="E45" i="7"/>
  <c r="C45" i="7"/>
  <c r="E44" i="7"/>
  <c r="F44" i="7" s="1"/>
  <c r="H44" i="7" s="1"/>
  <c r="C44" i="7"/>
  <c r="E43" i="7"/>
  <c r="F43" i="7" s="1"/>
  <c r="H43" i="7" s="1"/>
  <c r="C43" i="7"/>
  <c r="E42" i="7"/>
  <c r="F42" i="7" s="1"/>
  <c r="H42" i="7" s="1"/>
  <c r="C42" i="7"/>
  <c r="E41" i="7"/>
  <c r="F41" i="7" s="1"/>
  <c r="H41" i="7" s="1"/>
  <c r="C41" i="7"/>
  <c r="E40" i="7"/>
  <c r="F40" i="7" s="1"/>
  <c r="H40" i="7" s="1"/>
  <c r="C40" i="7"/>
  <c r="E39" i="7"/>
  <c r="F39" i="7" s="1"/>
  <c r="H39" i="7" s="1"/>
  <c r="C39" i="7"/>
  <c r="E38" i="7"/>
  <c r="F38" i="7" s="1"/>
  <c r="C38" i="7"/>
  <c r="H37" i="7"/>
  <c r="F36" i="7"/>
  <c r="H36" i="7" s="1"/>
  <c r="E36" i="7"/>
  <c r="C36" i="7"/>
  <c r="F35" i="7"/>
  <c r="H35" i="7" s="1"/>
  <c r="E35" i="7"/>
  <c r="C35" i="7"/>
  <c r="F34" i="7"/>
  <c r="H34" i="7" s="1"/>
  <c r="E34" i="7"/>
  <c r="C34" i="7"/>
  <c r="F33" i="7"/>
  <c r="H33" i="7" s="1"/>
  <c r="E33" i="7"/>
  <c r="C33" i="7"/>
  <c r="F32" i="7"/>
  <c r="H32" i="7" s="1"/>
  <c r="E32" i="7"/>
  <c r="C32" i="7"/>
  <c r="F31" i="7"/>
  <c r="H31" i="7" s="1"/>
  <c r="E31" i="7"/>
  <c r="C31" i="7"/>
  <c r="F30" i="7"/>
  <c r="H30" i="7" s="1"/>
  <c r="E30" i="7"/>
  <c r="C30" i="7"/>
  <c r="F29" i="7"/>
  <c r="H29" i="7" s="1"/>
  <c r="E29" i="7"/>
  <c r="C29" i="7"/>
  <c r="F28" i="7"/>
  <c r="H28" i="7" s="1"/>
  <c r="E28" i="7"/>
  <c r="C28" i="7"/>
  <c r="F27" i="7"/>
  <c r="H27" i="7" s="1"/>
  <c r="E27" i="7"/>
  <c r="C27" i="7"/>
  <c r="F26" i="7"/>
  <c r="H26" i="7" s="1"/>
  <c r="E26" i="7"/>
  <c r="C26" i="7"/>
  <c r="E25" i="7"/>
  <c r="F25" i="7" s="1"/>
  <c r="H25" i="7" s="1"/>
  <c r="C25" i="7"/>
  <c r="E24" i="7"/>
  <c r="F24" i="7" s="1"/>
  <c r="H24" i="7" s="1"/>
  <c r="C24" i="7"/>
  <c r="E23" i="7"/>
  <c r="F23" i="7" s="1"/>
  <c r="H23" i="7" s="1"/>
  <c r="C23" i="7"/>
  <c r="E22" i="7"/>
  <c r="F22" i="7" s="1"/>
  <c r="H22" i="7" s="1"/>
  <c r="C22" i="7"/>
  <c r="E21" i="7"/>
  <c r="F21" i="7" s="1"/>
  <c r="H21" i="7" s="1"/>
  <c r="C21" i="7"/>
  <c r="E20" i="7"/>
  <c r="F20" i="7" s="1"/>
  <c r="H20" i="7" s="1"/>
  <c r="C20" i="7"/>
  <c r="E19" i="7"/>
  <c r="F19" i="7" s="1"/>
  <c r="H19" i="7" s="1"/>
  <c r="C19" i="7"/>
  <c r="E18" i="7"/>
  <c r="F18" i="7" s="1"/>
  <c r="H18" i="7" s="1"/>
  <c r="C18" i="7"/>
  <c r="E17" i="7"/>
  <c r="F17" i="7" s="1"/>
  <c r="H17" i="7" s="1"/>
  <c r="C17" i="7"/>
  <c r="E16" i="7"/>
  <c r="F16" i="7" s="1"/>
  <c r="H16" i="7" s="1"/>
  <c r="C16" i="7"/>
  <c r="E15" i="7"/>
  <c r="F15" i="7" s="1"/>
  <c r="H15" i="7" s="1"/>
  <c r="C15" i="7"/>
  <c r="E14" i="7"/>
  <c r="F14" i="7" s="1"/>
  <c r="H14" i="7" s="1"/>
  <c r="C14" i="7"/>
  <c r="E13" i="7"/>
  <c r="F13" i="7" s="1"/>
  <c r="H13" i="7" s="1"/>
  <c r="C13" i="7"/>
  <c r="E12" i="7"/>
  <c r="F12" i="7" s="1"/>
  <c r="H12" i="7" s="1"/>
  <c r="C12" i="7"/>
  <c r="E11" i="7"/>
  <c r="F11" i="7" s="1"/>
  <c r="H11" i="7" s="1"/>
  <c r="C11" i="7"/>
  <c r="E10" i="7"/>
  <c r="F10" i="7" s="1"/>
  <c r="H10" i="7" s="1"/>
  <c r="C10" i="7"/>
  <c r="E9" i="7"/>
  <c r="F9" i="7" s="1"/>
  <c r="H9" i="7" s="1"/>
  <c r="C9" i="7"/>
  <c r="E8" i="7"/>
  <c r="F8" i="7" s="1"/>
  <c r="H8" i="7" s="1"/>
  <c r="C8" i="7"/>
  <c r="E7" i="7"/>
  <c r="F7" i="7" s="1"/>
  <c r="H7" i="7" s="1"/>
  <c r="C7" i="7"/>
  <c r="H6" i="7"/>
  <c r="F57" i="6"/>
  <c r="H57" i="6" s="1"/>
  <c r="E57" i="6"/>
  <c r="C57" i="6"/>
  <c r="F56" i="6"/>
  <c r="H56" i="6" s="1"/>
  <c r="E56" i="6"/>
  <c r="C56" i="6"/>
  <c r="F55" i="6"/>
  <c r="H55" i="6" s="1"/>
  <c r="E55" i="6"/>
  <c r="C55" i="6"/>
  <c r="F54" i="6"/>
  <c r="H54" i="6" s="1"/>
  <c r="E54" i="6"/>
  <c r="C54" i="6"/>
  <c r="F53" i="6"/>
  <c r="H53" i="6" s="1"/>
  <c r="E53" i="6"/>
  <c r="C53" i="6"/>
  <c r="F52" i="6"/>
  <c r="H52" i="6" s="1"/>
  <c r="E52" i="6"/>
  <c r="C52" i="6"/>
  <c r="F51" i="6"/>
  <c r="H51" i="6" s="1"/>
  <c r="E51" i="6"/>
  <c r="C51" i="6"/>
  <c r="E50" i="6"/>
  <c r="F50" i="6" s="1"/>
  <c r="H50" i="6" s="1"/>
  <c r="C50" i="6"/>
  <c r="E49" i="6"/>
  <c r="F49" i="6" s="1"/>
  <c r="H49" i="6" s="1"/>
  <c r="C49" i="6"/>
  <c r="E48" i="6"/>
  <c r="F48" i="6" s="1"/>
  <c r="H48" i="6" s="1"/>
  <c r="C48" i="6"/>
  <c r="E47" i="6"/>
  <c r="F47" i="6" s="1"/>
  <c r="H47" i="6" s="1"/>
  <c r="C47" i="6"/>
  <c r="E46" i="6"/>
  <c r="F46" i="6" s="1"/>
  <c r="H46" i="6" s="1"/>
  <c r="C46" i="6"/>
  <c r="E45" i="6"/>
  <c r="F45" i="6" s="1"/>
  <c r="H45" i="6" s="1"/>
  <c r="C45" i="6"/>
  <c r="E44" i="6"/>
  <c r="F44" i="6" s="1"/>
  <c r="H44" i="6" s="1"/>
  <c r="C44" i="6"/>
  <c r="E43" i="6"/>
  <c r="F43" i="6" s="1"/>
  <c r="H43" i="6" s="1"/>
  <c r="C43" i="6"/>
  <c r="E42" i="6"/>
  <c r="F42" i="6" s="1"/>
  <c r="H42" i="6" s="1"/>
  <c r="C42" i="6"/>
  <c r="E41" i="6"/>
  <c r="F41" i="6" s="1"/>
  <c r="H41" i="6" s="1"/>
  <c r="C41" i="6"/>
  <c r="E40" i="6"/>
  <c r="F40" i="6" s="1"/>
  <c r="H40" i="6" s="1"/>
  <c r="C40" i="6"/>
  <c r="E39" i="6"/>
  <c r="F39" i="6" s="1"/>
  <c r="C39" i="6"/>
  <c r="E38" i="6"/>
  <c r="F38" i="6" s="1"/>
  <c r="H38" i="6" s="1"/>
  <c r="C38" i="6"/>
  <c r="H37" i="6"/>
  <c r="F36" i="6"/>
  <c r="H36" i="6" s="1"/>
  <c r="E36" i="6"/>
  <c r="C36" i="6"/>
  <c r="F35" i="6"/>
  <c r="H35" i="6" s="1"/>
  <c r="E35" i="6"/>
  <c r="C35" i="6"/>
  <c r="F34" i="6"/>
  <c r="H34" i="6" s="1"/>
  <c r="E34" i="6"/>
  <c r="C34" i="6"/>
  <c r="F33" i="6"/>
  <c r="H33" i="6" s="1"/>
  <c r="E33" i="6"/>
  <c r="C33" i="6"/>
  <c r="F32" i="6"/>
  <c r="H32" i="6" s="1"/>
  <c r="E32" i="6"/>
  <c r="C32" i="6"/>
  <c r="F31" i="6"/>
  <c r="H31" i="6" s="1"/>
  <c r="E31" i="6"/>
  <c r="C31" i="6"/>
  <c r="F30" i="6"/>
  <c r="H30" i="6" s="1"/>
  <c r="E30" i="6"/>
  <c r="C30" i="6"/>
  <c r="F29" i="6"/>
  <c r="H29" i="6" s="1"/>
  <c r="E29" i="6"/>
  <c r="C29" i="6"/>
  <c r="F28" i="6"/>
  <c r="H28" i="6" s="1"/>
  <c r="E28" i="6"/>
  <c r="C28" i="6"/>
  <c r="F27" i="6"/>
  <c r="H27" i="6" s="1"/>
  <c r="E27" i="6"/>
  <c r="C27" i="6"/>
  <c r="F26" i="6"/>
  <c r="H26" i="6" s="1"/>
  <c r="E26" i="6"/>
  <c r="C26" i="6"/>
  <c r="E25" i="6"/>
  <c r="F25" i="6" s="1"/>
  <c r="H25" i="6" s="1"/>
  <c r="C25" i="6"/>
  <c r="E24" i="6"/>
  <c r="F24" i="6" s="1"/>
  <c r="H24" i="6" s="1"/>
  <c r="C24" i="6"/>
  <c r="E23" i="6"/>
  <c r="F23" i="6" s="1"/>
  <c r="H23" i="6" s="1"/>
  <c r="C23" i="6"/>
  <c r="E22" i="6"/>
  <c r="F22" i="6" s="1"/>
  <c r="H22" i="6" s="1"/>
  <c r="C22" i="6"/>
  <c r="E21" i="6"/>
  <c r="F21" i="6" s="1"/>
  <c r="H21" i="6" s="1"/>
  <c r="C21" i="6"/>
  <c r="E20" i="6"/>
  <c r="F20" i="6" s="1"/>
  <c r="H20" i="6" s="1"/>
  <c r="C20" i="6"/>
  <c r="E19" i="6"/>
  <c r="F19" i="6" s="1"/>
  <c r="H19" i="6" s="1"/>
  <c r="C19" i="6"/>
  <c r="E18" i="6"/>
  <c r="F18" i="6" s="1"/>
  <c r="H18" i="6" s="1"/>
  <c r="C18" i="6"/>
  <c r="E17" i="6"/>
  <c r="F17" i="6" s="1"/>
  <c r="H17" i="6" s="1"/>
  <c r="C17" i="6"/>
  <c r="E16" i="6"/>
  <c r="F16" i="6" s="1"/>
  <c r="H16" i="6" s="1"/>
  <c r="C16" i="6"/>
  <c r="E15" i="6"/>
  <c r="F15" i="6" s="1"/>
  <c r="H15" i="6" s="1"/>
  <c r="C15" i="6"/>
  <c r="E14" i="6"/>
  <c r="F14" i="6" s="1"/>
  <c r="H14" i="6" s="1"/>
  <c r="C14" i="6"/>
  <c r="E13" i="6"/>
  <c r="F13" i="6" s="1"/>
  <c r="H13" i="6" s="1"/>
  <c r="C13" i="6"/>
  <c r="E12" i="6"/>
  <c r="F12" i="6" s="1"/>
  <c r="H12" i="6" s="1"/>
  <c r="C12" i="6"/>
  <c r="E11" i="6"/>
  <c r="F11" i="6" s="1"/>
  <c r="H11" i="6" s="1"/>
  <c r="C11" i="6"/>
  <c r="E10" i="6"/>
  <c r="F10" i="6" s="1"/>
  <c r="H10" i="6" s="1"/>
  <c r="C10" i="6"/>
  <c r="E9" i="6"/>
  <c r="F9" i="6" s="1"/>
  <c r="H9" i="6" s="1"/>
  <c r="C9" i="6"/>
  <c r="E8" i="6"/>
  <c r="F8" i="6" s="1"/>
  <c r="H8" i="6" s="1"/>
  <c r="C8" i="6"/>
  <c r="E7" i="6"/>
  <c r="F7" i="6" s="1"/>
  <c r="H7" i="6" s="1"/>
  <c r="C7" i="6"/>
  <c r="H6" i="6"/>
  <c r="F57" i="5"/>
  <c r="H57" i="5" s="1"/>
  <c r="E57" i="5"/>
  <c r="C57" i="5"/>
  <c r="F56" i="5"/>
  <c r="H56" i="5" s="1"/>
  <c r="E56" i="5"/>
  <c r="C56" i="5"/>
  <c r="F55" i="5"/>
  <c r="H55" i="5" s="1"/>
  <c r="E55" i="5"/>
  <c r="C55" i="5"/>
  <c r="F54" i="5"/>
  <c r="H54" i="5" s="1"/>
  <c r="E54" i="5"/>
  <c r="C54" i="5"/>
  <c r="F53" i="5"/>
  <c r="H53" i="5" s="1"/>
  <c r="E53" i="5"/>
  <c r="C53" i="5"/>
  <c r="F52" i="5"/>
  <c r="H52" i="5" s="1"/>
  <c r="E52" i="5"/>
  <c r="C52" i="5"/>
  <c r="F51" i="5"/>
  <c r="H51" i="5" s="1"/>
  <c r="E51" i="5"/>
  <c r="C51" i="5"/>
  <c r="E50" i="5"/>
  <c r="F50" i="5" s="1"/>
  <c r="H50" i="5" s="1"/>
  <c r="C50" i="5"/>
  <c r="E49" i="5"/>
  <c r="F49" i="5" s="1"/>
  <c r="H49" i="5" s="1"/>
  <c r="C49" i="5"/>
  <c r="E48" i="5"/>
  <c r="F48" i="5" s="1"/>
  <c r="H48" i="5" s="1"/>
  <c r="C48" i="5"/>
  <c r="E47" i="5"/>
  <c r="F47" i="5" s="1"/>
  <c r="H47" i="5" s="1"/>
  <c r="C47" i="5"/>
  <c r="E46" i="5"/>
  <c r="F46" i="5" s="1"/>
  <c r="H46" i="5" s="1"/>
  <c r="C46" i="5"/>
  <c r="E45" i="5"/>
  <c r="F45" i="5" s="1"/>
  <c r="H45" i="5" s="1"/>
  <c r="C45" i="5"/>
  <c r="E44" i="5"/>
  <c r="F44" i="5" s="1"/>
  <c r="H44" i="5" s="1"/>
  <c r="C44" i="5"/>
  <c r="E43" i="5"/>
  <c r="F43" i="5" s="1"/>
  <c r="H43" i="5" s="1"/>
  <c r="C43" i="5"/>
  <c r="E42" i="5"/>
  <c r="F42" i="5" s="1"/>
  <c r="H42" i="5" s="1"/>
  <c r="C42" i="5"/>
  <c r="E41" i="5"/>
  <c r="F41" i="5" s="1"/>
  <c r="C41" i="5"/>
  <c r="E40" i="5"/>
  <c r="F40" i="5" s="1"/>
  <c r="H40" i="5" s="1"/>
  <c r="C40" i="5"/>
  <c r="E39" i="5"/>
  <c r="F39" i="5" s="1"/>
  <c r="H39" i="5" s="1"/>
  <c r="C39" i="5"/>
  <c r="E38" i="5"/>
  <c r="F38" i="5" s="1"/>
  <c r="H38" i="5" s="1"/>
  <c r="C38" i="5"/>
  <c r="H37" i="5"/>
  <c r="F36" i="5"/>
  <c r="H36" i="5" s="1"/>
  <c r="E36" i="5"/>
  <c r="C36" i="5"/>
  <c r="F35" i="5"/>
  <c r="H35" i="5" s="1"/>
  <c r="E35" i="5"/>
  <c r="C35" i="5"/>
  <c r="F34" i="5"/>
  <c r="H34" i="5" s="1"/>
  <c r="E34" i="5"/>
  <c r="C34" i="5"/>
  <c r="F33" i="5"/>
  <c r="H33" i="5" s="1"/>
  <c r="E33" i="5"/>
  <c r="C33" i="5"/>
  <c r="F32" i="5"/>
  <c r="H32" i="5" s="1"/>
  <c r="E32" i="5"/>
  <c r="C32" i="5"/>
  <c r="F31" i="5"/>
  <c r="H31" i="5" s="1"/>
  <c r="E31" i="5"/>
  <c r="C31" i="5"/>
  <c r="F30" i="5"/>
  <c r="H30" i="5" s="1"/>
  <c r="E30" i="5"/>
  <c r="C30" i="5"/>
  <c r="F29" i="5"/>
  <c r="H29" i="5" s="1"/>
  <c r="E29" i="5"/>
  <c r="C29" i="5"/>
  <c r="F28" i="5"/>
  <c r="H28" i="5" s="1"/>
  <c r="E28" i="5"/>
  <c r="C28" i="5"/>
  <c r="F27" i="5"/>
  <c r="H27" i="5" s="1"/>
  <c r="E27" i="5"/>
  <c r="C27" i="5"/>
  <c r="F26" i="5"/>
  <c r="H26" i="5" s="1"/>
  <c r="E26" i="5"/>
  <c r="C26" i="5"/>
  <c r="E25" i="5"/>
  <c r="F25" i="5" s="1"/>
  <c r="H25" i="5" s="1"/>
  <c r="C25" i="5"/>
  <c r="E24" i="5"/>
  <c r="F24" i="5" s="1"/>
  <c r="H24" i="5" s="1"/>
  <c r="C24" i="5"/>
  <c r="E23" i="5"/>
  <c r="F23" i="5" s="1"/>
  <c r="H23" i="5" s="1"/>
  <c r="C23" i="5"/>
  <c r="E22" i="5"/>
  <c r="F22" i="5" s="1"/>
  <c r="H22" i="5" s="1"/>
  <c r="C22" i="5"/>
  <c r="E21" i="5"/>
  <c r="F21" i="5" s="1"/>
  <c r="H21" i="5" s="1"/>
  <c r="C21" i="5"/>
  <c r="E20" i="5"/>
  <c r="F20" i="5" s="1"/>
  <c r="H20" i="5" s="1"/>
  <c r="C20" i="5"/>
  <c r="E19" i="5"/>
  <c r="F19" i="5" s="1"/>
  <c r="H19" i="5" s="1"/>
  <c r="C19" i="5"/>
  <c r="E18" i="5"/>
  <c r="F18" i="5" s="1"/>
  <c r="H18" i="5" s="1"/>
  <c r="C18" i="5"/>
  <c r="E17" i="5"/>
  <c r="F17" i="5" s="1"/>
  <c r="H17" i="5" s="1"/>
  <c r="C17" i="5"/>
  <c r="E16" i="5"/>
  <c r="F16" i="5" s="1"/>
  <c r="H16" i="5" s="1"/>
  <c r="C16" i="5"/>
  <c r="E15" i="5"/>
  <c r="F15" i="5" s="1"/>
  <c r="C15" i="5"/>
  <c r="E14" i="5"/>
  <c r="F14" i="5" s="1"/>
  <c r="H14" i="5" s="1"/>
  <c r="C14" i="5"/>
  <c r="E13" i="5"/>
  <c r="F13" i="5" s="1"/>
  <c r="H13" i="5" s="1"/>
  <c r="C13" i="5"/>
  <c r="E12" i="5"/>
  <c r="F12" i="5" s="1"/>
  <c r="H12" i="5" s="1"/>
  <c r="C12" i="5"/>
  <c r="E11" i="5"/>
  <c r="F11" i="5" s="1"/>
  <c r="H11" i="5" s="1"/>
  <c r="C11" i="5"/>
  <c r="E10" i="5"/>
  <c r="F10" i="5" s="1"/>
  <c r="H10" i="5" s="1"/>
  <c r="C10" i="5"/>
  <c r="E9" i="5"/>
  <c r="F9" i="5" s="1"/>
  <c r="H9" i="5" s="1"/>
  <c r="C9" i="5"/>
  <c r="E8" i="5"/>
  <c r="F8" i="5" s="1"/>
  <c r="H8" i="5" s="1"/>
  <c r="C8" i="5"/>
  <c r="E7" i="5"/>
  <c r="F7" i="5" s="1"/>
  <c r="H7" i="5" s="1"/>
  <c r="C7" i="5"/>
  <c r="H6" i="5"/>
  <c r="F57" i="4"/>
  <c r="H57" i="4" s="1"/>
  <c r="E57" i="4"/>
  <c r="C57" i="4"/>
  <c r="F56" i="4"/>
  <c r="H56" i="4" s="1"/>
  <c r="E56" i="4"/>
  <c r="C56" i="4"/>
  <c r="F55" i="4"/>
  <c r="H55" i="4" s="1"/>
  <c r="E55" i="4"/>
  <c r="C55" i="4"/>
  <c r="F54" i="4"/>
  <c r="H54" i="4" s="1"/>
  <c r="E54" i="4"/>
  <c r="C54" i="4"/>
  <c r="F53" i="4"/>
  <c r="H53" i="4" s="1"/>
  <c r="E53" i="4"/>
  <c r="C53" i="4"/>
  <c r="F52" i="4"/>
  <c r="H52" i="4" s="1"/>
  <c r="E52" i="4"/>
  <c r="C52" i="4"/>
  <c r="F51" i="4"/>
  <c r="H51" i="4" s="1"/>
  <c r="E51" i="4"/>
  <c r="C51" i="4"/>
  <c r="F50" i="4"/>
  <c r="H50" i="4" s="1"/>
  <c r="E50" i="4"/>
  <c r="C50" i="4"/>
  <c r="F49" i="4"/>
  <c r="H49" i="4" s="1"/>
  <c r="E49" i="4"/>
  <c r="C49" i="4"/>
  <c r="E48" i="4"/>
  <c r="F48" i="4" s="1"/>
  <c r="H48" i="4" s="1"/>
  <c r="C48" i="4"/>
  <c r="E47" i="4"/>
  <c r="F47" i="4" s="1"/>
  <c r="H47" i="4" s="1"/>
  <c r="C47" i="4"/>
  <c r="E46" i="4"/>
  <c r="F46" i="4" s="1"/>
  <c r="H46" i="4" s="1"/>
  <c r="C46" i="4"/>
  <c r="E45" i="4"/>
  <c r="F45" i="4" s="1"/>
  <c r="H45" i="4" s="1"/>
  <c r="C45" i="4"/>
  <c r="E44" i="4"/>
  <c r="F44" i="4" s="1"/>
  <c r="H44" i="4" s="1"/>
  <c r="C44" i="4"/>
  <c r="E43" i="4"/>
  <c r="F43" i="4" s="1"/>
  <c r="H43" i="4" s="1"/>
  <c r="C43" i="4"/>
  <c r="E42" i="4"/>
  <c r="F42" i="4" s="1"/>
  <c r="H42" i="4" s="1"/>
  <c r="C42" i="4"/>
  <c r="E41" i="4"/>
  <c r="F41" i="4" s="1"/>
  <c r="H41" i="4" s="1"/>
  <c r="C41" i="4"/>
  <c r="E40" i="4"/>
  <c r="F40" i="4" s="1"/>
  <c r="H40" i="4" s="1"/>
  <c r="C40" i="4"/>
  <c r="E39" i="4"/>
  <c r="F39" i="4" s="1"/>
  <c r="H39" i="4" s="1"/>
  <c r="C39" i="4"/>
  <c r="E38" i="4"/>
  <c r="F38" i="4" s="1"/>
  <c r="H38" i="4" s="1"/>
  <c r="C38" i="4"/>
  <c r="H37" i="4"/>
  <c r="F36" i="4"/>
  <c r="H36" i="4" s="1"/>
  <c r="E36" i="4"/>
  <c r="C36" i="4"/>
  <c r="F35" i="4"/>
  <c r="H35" i="4" s="1"/>
  <c r="E35" i="4"/>
  <c r="C35" i="4"/>
  <c r="F34" i="4"/>
  <c r="H34" i="4" s="1"/>
  <c r="E34" i="4"/>
  <c r="C34" i="4"/>
  <c r="F33" i="4"/>
  <c r="H33" i="4" s="1"/>
  <c r="E33" i="4"/>
  <c r="C33" i="4"/>
  <c r="F32" i="4"/>
  <c r="H32" i="4" s="1"/>
  <c r="E32" i="4"/>
  <c r="C32" i="4"/>
  <c r="F31" i="4"/>
  <c r="H31" i="4" s="1"/>
  <c r="E31" i="4"/>
  <c r="C31" i="4"/>
  <c r="F30" i="4"/>
  <c r="H30" i="4" s="1"/>
  <c r="E30" i="4"/>
  <c r="C30" i="4"/>
  <c r="F29" i="4"/>
  <c r="H29" i="4" s="1"/>
  <c r="E29" i="4"/>
  <c r="C29" i="4"/>
  <c r="F28" i="4"/>
  <c r="H28" i="4" s="1"/>
  <c r="E28" i="4"/>
  <c r="C28" i="4"/>
  <c r="F27" i="4"/>
  <c r="H27" i="4" s="1"/>
  <c r="E27" i="4"/>
  <c r="C27" i="4"/>
  <c r="F26" i="4"/>
  <c r="H26" i="4" s="1"/>
  <c r="E26" i="4"/>
  <c r="C26" i="4"/>
  <c r="E25" i="4"/>
  <c r="F25" i="4" s="1"/>
  <c r="H25" i="4" s="1"/>
  <c r="C25" i="4"/>
  <c r="E24" i="4"/>
  <c r="F24" i="4" s="1"/>
  <c r="H24" i="4" s="1"/>
  <c r="C24" i="4"/>
  <c r="E23" i="4"/>
  <c r="F23" i="4" s="1"/>
  <c r="H23" i="4" s="1"/>
  <c r="C23" i="4"/>
  <c r="E22" i="4"/>
  <c r="F22" i="4" s="1"/>
  <c r="H22" i="4" s="1"/>
  <c r="C22" i="4"/>
  <c r="E21" i="4"/>
  <c r="F21" i="4" s="1"/>
  <c r="H21" i="4" s="1"/>
  <c r="C21" i="4"/>
  <c r="E20" i="4"/>
  <c r="F20" i="4" s="1"/>
  <c r="H20" i="4" s="1"/>
  <c r="C20" i="4"/>
  <c r="E19" i="4"/>
  <c r="F19" i="4" s="1"/>
  <c r="H19" i="4" s="1"/>
  <c r="C19" i="4"/>
  <c r="E18" i="4"/>
  <c r="F18" i="4" s="1"/>
  <c r="H18" i="4" s="1"/>
  <c r="C18" i="4"/>
  <c r="E17" i="4"/>
  <c r="F17" i="4" s="1"/>
  <c r="H17" i="4" s="1"/>
  <c r="C17" i="4"/>
  <c r="E16" i="4"/>
  <c r="F16" i="4" s="1"/>
  <c r="H16" i="4" s="1"/>
  <c r="C16" i="4"/>
  <c r="E15" i="4"/>
  <c r="F15" i="4" s="1"/>
  <c r="H15" i="4" s="1"/>
  <c r="C15" i="4"/>
  <c r="E14" i="4"/>
  <c r="F14" i="4" s="1"/>
  <c r="H14" i="4" s="1"/>
  <c r="C14" i="4"/>
  <c r="E13" i="4"/>
  <c r="F13" i="4" s="1"/>
  <c r="H13" i="4" s="1"/>
  <c r="C13" i="4"/>
  <c r="E12" i="4"/>
  <c r="F12" i="4" s="1"/>
  <c r="H12" i="4" s="1"/>
  <c r="C12" i="4"/>
  <c r="E11" i="4"/>
  <c r="F11" i="4" s="1"/>
  <c r="H11" i="4" s="1"/>
  <c r="C11" i="4"/>
  <c r="E10" i="4"/>
  <c r="F10" i="4" s="1"/>
  <c r="H10" i="4" s="1"/>
  <c r="C10" i="4"/>
  <c r="E9" i="4"/>
  <c r="F9" i="4" s="1"/>
  <c r="H9" i="4" s="1"/>
  <c r="C9" i="4"/>
  <c r="E8" i="4"/>
  <c r="F8" i="4" s="1"/>
  <c r="H8" i="4" s="1"/>
  <c r="C8" i="4"/>
  <c r="E7" i="4"/>
  <c r="F7" i="4" s="1"/>
  <c r="H7" i="4" s="1"/>
  <c r="C7" i="4"/>
  <c r="H6" i="4"/>
  <c r="H6" i="3"/>
  <c r="F57" i="3"/>
  <c r="H57" i="3" s="1"/>
  <c r="E57" i="3"/>
  <c r="C57" i="3"/>
  <c r="F56" i="3"/>
  <c r="H56" i="3" s="1"/>
  <c r="E56" i="3"/>
  <c r="C56" i="3"/>
  <c r="F55" i="3"/>
  <c r="H55" i="3" s="1"/>
  <c r="E55" i="3"/>
  <c r="C55" i="3"/>
  <c r="F54" i="3"/>
  <c r="H54" i="3" s="1"/>
  <c r="E54" i="3"/>
  <c r="C54" i="3"/>
  <c r="F53" i="3"/>
  <c r="H53" i="3" s="1"/>
  <c r="E53" i="3"/>
  <c r="C53" i="3"/>
  <c r="F52" i="3"/>
  <c r="H52" i="3" s="1"/>
  <c r="E52" i="3"/>
  <c r="C52" i="3"/>
  <c r="F51" i="3"/>
  <c r="H51" i="3" s="1"/>
  <c r="E51" i="3"/>
  <c r="C51" i="3"/>
  <c r="F50" i="3"/>
  <c r="H50" i="3" s="1"/>
  <c r="E50" i="3"/>
  <c r="C50" i="3"/>
  <c r="F49" i="3"/>
  <c r="H49" i="3" s="1"/>
  <c r="E49" i="3"/>
  <c r="C49" i="3"/>
  <c r="E48" i="3"/>
  <c r="F48" i="3" s="1"/>
  <c r="H48" i="3" s="1"/>
  <c r="C48" i="3"/>
  <c r="E47" i="3"/>
  <c r="F47" i="3" s="1"/>
  <c r="H47" i="3" s="1"/>
  <c r="C47" i="3"/>
  <c r="E46" i="3"/>
  <c r="F46" i="3" s="1"/>
  <c r="H46" i="3" s="1"/>
  <c r="C46" i="3"/>
  <c r="E45" i="3"/>
  <c r="F45" i="3" s="1"/>
  <c r="H45" i="3" s="1"/>
  <c r="C45" i="3"/>
  <c r="E44" i="3"/>
  <c r="F44" i="3" s="1"/>
  <c r="H44" i="3" s="1"/>
  <c r="C44" i="3"/>
  <c r="E43" i="3"/>
  <c r="F43" i="3" s="1"/>
  <c r="H43" i="3" s="1"/>
  <c r="C43" i="3"/>
  <c r="E42" i="3"/>
  <c r="F42" i="3" s="1"/>
  <c r="H42" i="3" s="1"/>
  <c r="C42" i="3"/>
  <c r="E41" i="3"/>
  <c r="F41" i="3" s="1"/>
  <c r="H41" i="3" s="1"/>
  <c r="C41" i="3"/>
  <c r="E40" i="3"/>
  <c r="F40" i="3" s="1"/>
  <c r="H40" i="3" s="1"/>
  <c r="C40" i="3"/>
  <c r="E39" i="3"/>
  <c r="F39" i="3" s="1"/>
  <c r="H39" i="3" s="1"/>
  <c r="C39" i="3"/>
  <c r="E38" i="3"/>
  <c r="F38" i="3" s="1"/>
  <c r="H38" i="3" s="1"/>
  <c r="C38" i="3"/>
  <c r="H37" i="3"/>
  <c r="F36" i="3"/>
  <c r="H36" i="3" s="1"/>
  <c r="E36" i="3"/>
  <c r="C36" i="3"/>
  <c r="F35" i="3"/>
  <c r="H35" i="3" s="1"/>
  <c r="E35" i="3"/>
  <c r="C35" i="3"/>
  <c r="F34" i="3"/>
  <c r="H34" i="3" s="1"/>
  <c r="E34" i="3"/>
  <c r="C34" i="3"/>
  <c r="F33" i="3"/>
  <c r="H33" i="3" s="1"/>
  <c r="E33" i="3"/>
  <c r="C33" i="3"/>
  <c r="F32" i="3"/>
  <c r="H32" i="3" s="1"/>
  <c r="E32" i="3"/>
  <c r="C32" i="3"/>
  <c r="F31" i="3"/>
  <c r="H31" i="3" s="1"/>
  <c r="E31" i="3"/>
  <c r="C31" i="3"/>
  <c r="F30" i="3"/>
  <c r="H30" i="3" s="1"/>
  <c r="E30" i="3"/>
  <c r="C30" i="3"/>
  <c r="F29" i="3"/>
  <c r="H29" i="3" s="1"/>
  <c r="E29" i="3"/>
  <c r="C29" i="3"/>
  <c r="F28" i="3"/>
  <c r="H28" i="3" s="1"/>
  <c r="E28" i="3"/>
  <c r="C28" i="3"/>
  <c r="F27" i="3"/>
  <c r="H27" i="3" s="1"/>
  <c r="E27" i="3"/>
  <c r="C27" i="3"/>
  <c r="E26" i="3"/>
  <c r="F26" i="3" s="1"/>
  <c r="C26" i="3"/>
  <c r="E25" i="3"/>
  <c r="F25" i="3" s="1"/>
  <c r="C25" i="3"/>
  <c r="E24" i="3"/>
  <c r="F24" i="3" s="1"/>
  <c r="H24" i="3" s="1"/>
  <c r="C24" i="3"/>
  <c r="E23" i="3"/>
  <c r="F23" i="3" s="1"/>
  <c r="H23" i="3" s="1"/>
  <c r="C23" i="3"/>
  <c r="E22" i="3"/>
  <c r="F22" i="3" s="1"/>
  <c r="H22" i="3" s="1"/>
  <c r="C22" i="3"/>
  <c r="E21" i="3"/>
  <c r="F21" i="3" s="1"/>
  <c r="H21" i="3" s="1"/>
  <c r="C21" i="3"/>
  <c r="E20" i="3"/>
  <c r="F20" i="3" s="1"/>
  <c r="H20" i="3" s="1"/>
  <c r="C20" i="3"/>
  <c r="E19" i="3"/>
  <c r="F19" i="3" s="1"/>
  <c r="H19" i="3" s="1"/>
  <c r="C19" i="3"/>
  <c r="E18" i="3"/>
  <c r="F18" i="3" s="1"/>
  <c r="H18" i="3" s="1"/>
  <c r="C18" i="3"/>
  <c r="E17" i="3"/>
  <c r="F17" i="3" s="1"/>
  <c r="H17" i="3" s="1"/>
  <c r="C17" i="3"/>
  <c r="E16" i="3"/>
  <c r="F16" i="3" s="1"/>
  <c r="H16" i="3" s="1"/>
  <c r="C16" i="3"/>
  <c r="E15" i="3"/>
  <c r="F15" i="3" s="1"/>
  <c r="H15" i="3" s="1"/>
  <c r="C15" i="3"/>
  <c r="E14" i="3"/>
  <c r="F14" i="3" s="1"/>
  <c r="H14" i="3" s="1"/>
  <c r="C14" i="3"/>
  <c r="E13" i="3"/>
  <c r="F13" i="3" s="1"/>
  <c r="H13" i="3" s="1"/>
  <c r="C13" i="3"/>
  <c r="E12" i="3"/>
  <c r="F12" i="3" s="1"/>
  <c r="H12" i="3" s="1"/>
  <c r="C12" i="3"/>
  <c r="E11" i="3"/>
  <c r="F11" i="3" s="1"/>
  <c r="H11" i="3" s="1"/>
  <c r="C11" i="3"/>
  <c r="E10" i="3"/>
  <c r="F10" i="3" s="1"/>
  <c r="H10" i="3" s="1"/>
  <c r="C10" i="3"/>
  <c r="E9" i="3"/>
  <c r="F9" i="3" s="1"/>
  <c r="H9" i="3" s="1"/>
  <c r="C9" i="3"/>
  <c r="E8" i="3"/>
  <c r="F8" i="3" s="1"/>
  <c r="H8" i="3" s="1"/>
  <c r="C8" i="3"/>
  <c r="E7" i="3"/>
  <c r="C7" i="3"/>
  <c r="F17" i="2" l="1"/>
  <c r="H17" i="2" s="1"/>
  <c r="F14" i="2"/>
  <c r="H14" i="2" s="1"/>
  <c r="F18" i="2"/>
  <c r="H18" i="2" s="1"/>
  <c r="F9" i="2"/>
  <c r="H9" i="2" s="1"/>
  <c r="F13" i="2"/>
  <c r="H13" i="2" s="1"/>
  <c r="F39" i="2"/>
  <c r="H39" i="2" s="1"/>
  <c r="F41" i="2"/>
  <c r="H41" i="2" s="1"/>
  <c r="F43" i="2"/>
  <c r="H43" i="2" s="1"/>
  <c r="F45" i="2"/>
  <c r="H45" i="2" s="1"/>
  <c r="F47" i="2"/>
  <c r="H47" i="2" s="1"/>
  <c r="F40" i="2"/>
  <c r="H40" i="2" s="1"/>
  <c r="F42" i="2"/>
  <c r="H42" i="2" s="1"/>
  <c r="H44" i="2"/>
  <c r="F46" i="2"/>
  <c r="H46" i="2" s="1"/>
  <c r="F21" i="2"/>
  <c r="H21" i="2" s="1"/>
  <c r="F25" i="2"/>
  <c r="H25" i="2" s="1"/>
  <c r="F7" i="29"/>
  <c r="H7" i="29" s="1"/>
  <c r="F39" i="29"/>
  <c r="H39" i="29" s="1"/>
  <c r="F8" i="29"/>
  <c r="H7" i="2"/>
  <c r="H22" i="2"/>
  <c r="H11" i="2"/>
  <c r="H16" i="2"/>
  <c r="H19" i="2"/>
  <c r="H23" i="2"/>
  <c r="H24" i="2"/>
  <c r="H12" i="2"/>
  <c r="H15" i="2"/>
  <c r="H20" i="2"/>
  <c r="F7" i="3"/>
  <c r="L9" i="3" s="1"/>
  <c r="L7" i="11"/>
  <c r="L12" i="11" s="1"/>
  <c r="L14" i="11" s="1"/>
  <c r="L7" i="22"/>
  <c r="L15" i="22" s="1"/>
  <c r="L16" i="22" s="1"/>
  <c r="L7" i="20"/>
  <c r="L7" i="23"/>
  <c r="L12" i="23" s="1"/>
  <c r="L14" i="23" s="1"/>
  <c r="L7" i="24"/>
  <c r="L10" i="24" s="1"/>
  <c r="L7" i="21"/>
  <c r="L12" i="21" s="1"/>
  <c r="L14" i="21" s="1"/>
  <c r="H38" i="23"/>
  <c r="L7" i="8"/>
  <c r="L12" i="8" s="1"/>
  <c r="L14" i="8" s="1"/>
  <c r="L7" i="27"/>
  <c r="L12" i="27" s="1"/>
  <c r="L14" i="27" s="1"/>
  <c r="L7" i="17"/>
  <c r="L15" i="17" s="1"/>
  <c r="L16" i="17" s="1"/>
  <c r="H38" i="17"/>
  <c r="L7" i="25"/>
  <c r="L6" i="7"/>
  <c r="L11" i="7" s="1"/>
  <c r="H38" i="11"/>
  <c r="L7" i="12"/>
  <c r="L12" i="12" s="1"/>
  <c r="L14" i="12" s="1"/>
  <c r="L7" i="16"/>
  <c r="L10" i="16" s="1"/>
  <c r="L7" i="18"/>
  <c r="L15" i="18" s="1"/>
  <c r="L16" i="18" s="1"/>
  <c r="H38" i="18"/>
  <c r="L7" i="30"/>
  <c r="L12" i="30" s="1"/>
  <c r="L14" i="30" s="1"/>
  <c r="L7" i="26"/>
  <c r="H39" i="6"/>
  <c r="L7" i="6"/>
  <c r="L7" i="4"/>
  <c r="L9" i="7"/>
  <c r="H41" i="5"/>
  <c r="L7" i="5"/>
  <c r="L7" i="13"/>
  <c r="H38" i="13"/>
  <c r="H38" i="9"/>
  <c r="L7" i="9"/>
  <c r="H41" i="15"/>
  <c r="L7" i="15"/>
  <c r="L6" i="16"/>
  <c r="L11" i="16" s="1"/>
  <c r="H15" i="5"/>
  <c r="L6" i="5"/>
  <c r="L11" i="5" s="1"/>
  <c r="L6" i="8"/>
  <c r="H38" i="7"/>
  <c r="L7" i="7"/>
  <c r="H7" i="24"/>
  <c r="L6" i="24"/>
  <c r="L15" i="11"/>
  <c r="L16" i="11" s="1"/>
  <c r="H38" i="12"/>
  <c r="L9" i="13"/>
  <c r="L9" i="18"/>
  <c r="L7" i="19"/>
  <c r="H38" i="31"/>
  <c r="L7" i="31"/>
  <c r="L12" i="31" s="1"/>
  <c r="L14" i="31" s="1"/>
  <c r="H38" i="30"/>
  <c r="L9" i="26"/>
  <c r="H38" i="10"/>
  <c r="L7" i="10"/>
  <c r="H38" i="14"/>
  <c r="L7" i="14"/>
  <c r="L9" i="31"/>
  <c r="L6" i="26"/>
  <c r="L11" i="26" s="1"/>
  <c r="H7" i="26"/>
  <c r="H38" i="26"/>
  <c r="L9" i="15"/>
  <c r="L6" i="30"/>
  <c r="L11" i="30" s="1"/>
  <c r="L9" i="5"/>
  <c r="L9" i="8"/>
  <c r="L6" i="15"/>
  <c r="L11" i="15" s="1"/>
  <c r="H7" i="15"/>
  <c r="H10" i="2"/>
  <c r="H9" i="28"/>
  <c r="L6" i="28"/>
  <c r="L7" i="28"/>
  <c r="H8" i="24"/>
  <c r="L9" i="24"/>
  <c r="L9" i="30"/>
  <c r="L7" i="29"/>
  <c r="L9" i="27"/>
  <c r="H9" i="30"/>
  <c r="L6" i="29"/>
  <c r="H9" i="29"/>
  <c r="L9" i="28"/>
  <c r="H9" i="27"/>
  <c r="L6" i="27"/>
  <c r="L9" i="25"/>
  <c r="L9" i="23"/>
  <c r="L6" i="23"/>
  <c r="L6" i="31"/>
  <c r="H7" i="31"/>
  <c r="L6" i="25"/>
  <c r="L9" i="22"/>
  <c r="L6" i="22"/>
  <c r="L9" i="21"/>
  <c r="L6" i="21"/>
  <c r="L9" i="20"/>
  <c r="L6" i="20"/>
  <c r="L9" i="19"/>
  <c r="L6" i="19"/>
  <c r="L6" i="18"/>
  <c r="H7" i="18"/>
  <c r="L9" i="17"/>
  <c r="L6" i="17"/>
  <c r="H7" i="16"/>
  <c r="L9" i="16"/>
  <c r="L9" i="14"/>
  <c r="L6" i="14"/>
  <c r="L6" i="13"/>
  <c r="H7" i="13"/>
  <c r="L9" i="12"/>
  <c r="L6" i="12"/>
  <c r="L9" i="11"/>
  <c r="L6" i="11"/>
  <c r="L9" i="10"/>
  <c r="L6" i="10"/>
  <c r="L9" i="9"/>
  <c r="L6" i="9"/>
  <c r="L9" i="6"/>
  <c r="L6" i="6"/>
  <c r="L9" i="4"/>
  <c r="L6" i="4"/>
  <c r="L7" i="3"/>
  <c r="L12" i="3" s="1"/>
  <c r="L14" i="3" s="1"/>
  <c r="H25" i="3"/>
  <c r="H26" i="3"/>
  <c r="L7" i="2" l="1"/>
  <c r="L12" i="2" s="1"/>
  <c r="L14" i="2" s="1"/>
  <c r="H38" i="2"/>
  <c r="L9" i="29"/>
  <c r="H8" i="29"/>
  <c r="L6" i="2"/>
  <c r="L11" i="2" s="1"/>
  <c r="L6" i="3"/>
  <c r="L11" i="3" s="1"/>
  <c r="H8" i="2"/>
  <c r="L9" i="2"/>
  <c r="H7" i="3"/>
  <c r="L12" i="20"/>
  <c r="L14" i="20" s="1"/>
  <c r="L10" i="30"/>
  <c r="L10" i="11"/>
  <c r="L12" i="24"/>
  <c r="L14" i="24" s="1"/>
  <c r="L10" i="23"/>
  <c r="L10" i="22"/>
  <c r="L10" i="20"/>
  <c r="L15" i="20"/>
  <c r="L16" i="20" s="1"/>
  <c r="L12" i="22"/>
  <c r="L14" i="22" s="1"/>
  <c r="L10" i="12"/>
  <c r="L10" i="21"/>
  <c r="L15" i="8"/>
  <c r="L16" i="8" s="1"/>
  <c r="L15" i="21"/>
  <c r="L16" i="21" s="1"/>
  <c r="L15" i="24"/>
  <c r="L16" i="24" s="1"/>
  <c r="L10" i="27"/>
  <c r="L8" i="24"/>
  <c r="L17" i="24" s="1"/>
  <c r="L19" i="24" s="1"/>
  <c r="L20" i="24" s="1"/>
  <c r="L8" i="7"/>
  <c r="L17" i="7" s="1"/>
  <c r="L19" i="7" s="1"/>
  <c r="L20" i="7" s="1"/>
  <c r="L8" i="8"/>
  <c r="L17" i="8" s="1"/>
  <c r="L12" i="18"/>
  <c r="L14" i="18" s="1"/>
  <c r="L15" i="27"/>
  <c r="L16" i="27" s="1"/>
  <c r="L10" i="18"/>
  <c r="L15" i="23"/>
  <c r="L16" i="23" s="1"/>
  <c r="L15" i="30"/>
  <c r="L16" i="30" s="1"/>
  <c r="L15" i="12"/>
  <c r="L16" i="12" s="1"/>
  <c r="L8" i="26"/>
  <c r="L17" i="26" s="1"/>
  <c r="L18" i="26" s="1"/>
  <c r="L10" i="31"/>
  <c r="L10" i="8"/>
  <c r="L10" i="17"/>
  <c r="L15" i="31"/>
  <c r="L16" i="31" s="1"/>
  <c r="L8" i="15"/>
  <c r="L17" i="15" s="1"/>
  <c r="L11" i="8"/>
  <c r="L12" i="17"/>
  <c r="L14" i="17" s="1"/>
  <c r="L15" i="26"/>
  <c r="L16" i="26" s="1"/>
  <c r="L10" i="26"/>
  <c r="L12" i="26"/>
  <c r="L14" i="26" s="1"/>
  <c r="L15" i="16"/>
  <c r="L16" i="16" s="1"/>
  <c r="L12" i="16"/>
  <c r="L14" i="16" s="1"/>
  <c r="L8" i="16"/>
  <c r="L17" i="16" s="1"/>
  <c r="L18" i="16" s="1"/>
  <c r="L8" i="30"/>
  <c r="L17" i="30" s="1"/>
  <c r="L18" i="30" s="1"/>
  <c r="L10" i="25"/>
  <c r="L15" i="25"/>
  <c r="L16" i="25" s="1"/>
  <c r="L12" i="25"/>
  <c r="L14" i="25" s="1"/>
  <c r="L10" i="4"/>
  <c r="L15" i="4"/>
  <c r="L16" i="4" s="1"/>
  <c r="L12" i="4"/>
  <c r="L14" i="4" s="1"/>
  <c r="L12" i="5"/>
  <c r="L14" i="5" s="1"/>
  <c r="L15" i="5"/>
  <c r="L16" i="5" s="1"/>
  <c r="L10" i="5"/>
  <c r="L15" i="14"/>
  <c r="L16" i="14" s="1"/>
  <c r="L10" i="14"/>
  <c r="L12" i="14"/>
  <c r="L14" i="14" s="1"/>
  <c r="L8" i="5"/>
  <c r="L17" i="5" s="1"/>
  <c r="L15" i="13"/>
  <c r="L16" i="13" s="1"/>
  <c r="L10" i="13"/>
  <c r="L12" i="13"/>
  <c r="L14" i="13" s="1"/>
  <c r="L15" i="9"/>
  <c r="L16" i="9" s="1"/>
  <c r="L10" i="9"/>
  <c r="L12" i="9"/>
  <c r="L14" i="9" s="1"/>
  <c r="L11" i="24"/>
  <c r="L15" i="10"/>
  <c r="L16" i="10" s="1"/>
  <c r="L10" i="10"/>
  <c r="L12" i="10"/>
  <c r="L14" i="10" s="1"/>
  <c r="L15" i="19"/>
  <c r="L16" i="19" s="1"/>
  <c r="L12" i="19"/>
  <c r="L14" i="19" s="1"/>
  <c r="L10" i="19"/>
  <c r="L12" i="6"/>
  <c r="L14" i="6" s="1"/>
  <c r="L15" i="6"/>
  <c r="L16" i="6" s="1"/>
  <c r="L10" i="6"/>
  <c r="L12" i="7"/>
  <c r="L14" i="7" s="1"/>
  <c r="L15" i="7"/>
  <c r="L16" i="7" s="1"/>
  <c r="L10" i="7"/>
  <c r="L12" i="15"/>
  <c r="L14" i="15" s="1"/>
  <c r="L10" i="15"/>
  <c r="L15" i="15"/>
  <c r="L16" i="15" s="1"/>
  <c r="L8" i="29"/>
  <c r="L17" i="29" s="1"/>
  <c r="L11" i="29"/>
  <c r="L19" i="26"/>
  <c r="L20" i="26" s="1"/>
  <c r="L8" i="28"/>
  <c r="L17" i="28" s="1"/>
  <c r="L11" i="28"/>
  <c r="L11" i="23"/>
  <c r="L8" i="23"/>
  <c r="L17" i="23" s="1"/>
  <c r="L11" i="25"/>
  <c r="L8" i="25"/>
  <c r="L17" i="25" s="1"/>
  <c r="L15" i="29"/>
  <c r="L16" i="29" s="1"/>
  <c r="L10" i="29"/>
  <c r="L12" i="29"/>
  <c r="L14" i="29" s="1"/>
  <c r="L8" i="31"/>
  <c r="L17" i="31" s="1"/>
  <c r="L11" i="31"/>
  <c r="L8" i="27"/>
  <c r="L17" i="27" s="1"/>
  <c r="L11" i="27"/>
  <c r="L12" i="28"/>
  <c r="L14" i="28" s="1"/>
  <c r="L15" i="28"/>
  <c r="L16" i="28" s="1"/>
  <c r="L10" i="28"/>
  <c r="L8" i="22"/>
  <c r="L17" i="22" s="1"/>
  <c r="L11" i="22"/>
  <c r="L8" i="21"/>
  <c r="L17" i="21" s="1"/>
  <c r="L11" i="21"/>
  <c r="L8" i="20"/>
  <c r="L17" i="20" s="1"/>
  <c r="L11" i="20"/>
  <c r="L8" i="19"/>
  <c r="L17" i="19" s="1"/>
  <c r="L11" i="19"/>
  <c r="L8" i="18"/>
  <c r="L17" i="18" s="1"/>
  <c r="L11" i="18"/>
  <c r="L8" i="17"/>
  <c r="L17" i="17" s="1"/>
  <c r="L11" i="17"/>
  <c r="L8" i="14"/>
  <c r="L17" i="14" s="1"/>
  <c r="L11" i="14"/>
  <c r="L8" i="13"/>
  <c r="L17" i="13" s="1"/>
  <c r="L11" i="13"/>
  <c r="L8" i="12"/>
  <c r="L17" i="12" s="1"/>
  <c r="L11" i="12"/>
  <c r="L8" i="11"/>
  <c r="L17" i="11" s="1"/>
  <c r="L11" i="11"/>
  <c r="L8" i="10"/>
  <c r="L17" i="10" s="1"/>
  <c r="L11" i="10"/>
  <c r="L8" i="9"/>
  <c r="L17" i="9" s="1"/>
  <c r="L11" i="9"/>
  <c r="L8" i="6"/>
  <c r="L17" i="6" s="1"/>
  <c r="L11" i="6"/>
  <c r="L8" i="4"/>
  <c r="L17" i="4" s="1"/>
  <c r="L11" i="4"/>
  <c r="L15" i="3"/>
  <c r="L16" i="3" s="1"/>
  <c r="L10" i="3"/>
  <c r="L10" i="2" l="1"/>
  <c r="L15" i="2"/>
  <c r="L16" i="2" s="1"/>
  <c r="L8" i="2"/>
  <c r="L17" i="2" s="1"/>
  <c r="L8" i="3"/>
  <c r="L17" i="3" s="1"/>
  <c r="L18" i="3" s="1"/>
  <c r="L18" i="24"/>
  <c r="L19" i="30"/>
  <c r="L20" i="30" s="1"/>
  <c r="L18" i="7"/>
  <c r="L18" i="8"/>
  <c r="L19" i="8"/>
  <c r="L20" i="8" s="1"/>
  <c r="L19" i="16"/>
  <c r="L20" i="16" s="1"/>
  <c r="L18" i="15"/>
  <c r="L19" i="15"/>
  <c r="L20" i="15" s="1"/>
  <c r="L18" i="5"/>
  <c r="L19" i="5"/>
  <c r="L20" i="5" s="1"/>
  <c r="L19" i="27"/>
  <c r="L20" i="27" s="1"/>
  <c r="L18" i="27"/>
  <c r="L18" i="23"/>
  <c r="L19" i="23"/>
  <c r="L20" i="23" s="1"/>
  <c r="L18" i="29"/>
  <c r="L19" i="29"/>
  <c r="L20" i="29" s="1"/>
  <c r="L18" i="31"/>
  <c r="L19" i="31"/>
  <c r="L20" i="31" s="1"/>
  <c r="L19" i="25"/>
  <c r="L20" i="25" s="1"/>
  <c r="L18" i="25"/>
  <c r="L18" i="28"/>
  <c r="L19" i="28"/>
  <c r="L20" i="28" s="1"/>
  <c r="L19" i="22"/>
  <c r="L20" i="22" s="1"/>
  <c r="L18" i="22"/>
  <c r="L19" i="21"/>
  <c r="L20" i="21" s="1"/>
  <c r="L18" i="21"/>
  <c r="L18" i="20"/>
  <c r="L19" i="20"/>
  <c r="L20" i="20" s="1"/>
  <c r="L19" i="19"/>
  <c r="L20" i="19" s="1"/>
  <c r="L18" i="19"/>
  <c r="L19" i="18"/>
  <c r="L20" i="18" s="1"/>
  <c r="L18" i="18"/>
  <c r="L18" i="17"/>
  <c r="L19" i="17"/>
  <c r="L20" i="17" s="1"/>
  <c r="L19" i="14"/>
  <c r="L20" i="14" s="1"/>
  <c r="L18" i="14"/>
  <c r="L19" i="13"/>
  <c r="L20" i="13" s="1"/>
  <c r="L18" i="13"/>
  <c r="L19" i="12"/>
  <c r="L20" i="12" s="1"/>
  <c r="L18" i="12"/>
  <c r="L19" i="11"/>
  <c r="L20" i="11" s="1"/>
  <c r="L18" i="11"/>
  <c r="L19" i="10"/>
  <c r="L20" i="10" s="1"/>
  <c r="L18" i="10"/>
  <c r="L19" i="9"/>
  <c r="L20" i="9" s="1"/>
  <c r="L18" i="9"/>
  <c r="L19" i="6"/>
  <c r="L20" i="6" s="1"/>
  <c r="L18" i="6"/>
  <c r="L19" i="4"/>
  <c r="L20" i="4" s="1"/>
  <c r="L18" i="4"/>
  <c r="L18" i="2" l="1"/>
  <c r="L19" i="2"/>
  <c r="L20" i="2"/>
  <c r="L19" i="3"/>
  <c r="L20" i="3" s="1"/>
  <c r="F7" i="33" l="1"/>
  <c r="F8" i="33"/>
  <c r="F9" i="33"/>
  <c r="F10" i="33"/>
  <c r="F11" i="33"/>
  <c r="F12" i="33"/>
  <c r="F13" i="33"/>
  <c r="F14" i="33"/>
  <c r="F15" i="33"/>
  <c r="F16" i="33"/>
  <c r="F17" i="33"/>
  <c r="F18" i="33"/>
  <c r="F19" i="33"/>
  <c r="F20" i="33"/>
  <c r="F21" i="33"/>
  <c r="F22" i="33"/>
  <c r="F23" i="33"/>
  <c r="F24" i="33"/>
  <c r="F25" i="33"/>
  <c r="F26" i="33"/>
  <c r="F28" i="33"/>
  <c r="F29" i="33"/>
  <c r="F4" i="33"/>
  <c r="F5" i="33"/>
  <c r="F6" i="33"/>
  <c r="F3" i="33"/>
</calcChain>
</file>

<file path=xl/sharedStrings.xml><?xml version="1.0" encoding="utf-8"?>
<sst xmlns="http://schemas.openxmlformats.org/spreadsheetml/2006/main" count="1807" uniqueCount="266">
  <si>
    <t>MAJ Le :</t>
  </si>
  <si>
    <t>Unités</t>
  </si>
  <si>
    <t>Quantité</t>
  </si>
  <si>
    <t>Observations</t>
  </si>
  <si>
    <t>Prix de revient total</t>
  </si>
  <si>
    <t>Prix de revient unitaire</t>
  </si>
  <si>
    <t>% coût matières</t>
  </si>
  <si>
    <t>Prix de vente H.T.</t>
  </si>
  <si>
    <t>T.V.A.</t>
  </si>
  <si>
    <t>Nom</t>
  </si>
  <si>
    <t>Margharita</t>
  </si>
  <si>
    <t>Mozzarella</t>
  </si>
  <si>
    <t>Coulis de Tomate fraiches</t>
  </si>
  <si>
    <t>Olives Noires</t>
  </si>
  <si>
    <t>Unité</t>
  </si>
  <si>
    <t>gr</t>
  </si>
  <si>
    <t>JAMBON A L'OS CUIT SANS DÉCOR (8 Kg)</t>
  </si>
  <si>
    <t>Prix d'achat total</t>
  </si>
  <si>
    <t>QTE</t>
  </si>
  <si>
    <t xml:space="preserve">Coefficient </t>
  </si>
  <si>
    <t>NB de pizzas vendues Mensuels</t>
  </si>
  <si>
    <t>Reine</t>
  </si>
  <si>
    <t>Emballages et conditionnement</t>
  </si>
  <si>
    <t>Achats de marchandises TTC</t>
  </si>
  <si>
    <t>Loyers et charges locatives</t>
  </si>
  <si>
    <t>Assurances véhicules et autres</t>
  </si>
  <si>
    <t>Entretien des véhicules</t>
  </si>
  <si>
    <t>Electricité (locaux)</t>
  </si>
  <si>
    <t>Eau (locaux)</t>
  </si>
  <si>
    <t>chauffage (locaux)</t>
  </si>
  <si>
    <t>Fournitures d'entretien</t>
  </si>
  <si>
    <t>Fournitures administratives</t>
  </si>
  <si>
    <t>Fournitures diverses</t>
  </si>
  <si>
    <t>Entretien (locaux, matériel)</t>
  </si>
  <si>
    <t>Téléphone</t>
  </si>
  <si>
    <t>Internet</t>
  </si>
  <si>
    <t>Publicité</t>
  </si>
  <si>
    <t>Rémunération du dirigeant</t>
  </si>
  <si>
    <t xml:space="preserve">  Cotisations sociales du dirigeant</t>
  </si>
  <si>
    <t>Dotation aux amortissements</t>
  </si>
  <si>
    <t>TVA</t>
  </si>
  <si>
    <t>Charges Mensuelles indirecte</t>
  </si>
  <si>
    <t>Charges Mensuelles directes</t>
  </si>
  <si>
    <t>Prix KG / Coût Mensuel</t>
  </si>
  <si>
    <t>Prix d'achat HT/ Coût Mensuel</t>
  </si>
  <si>
    <t>Prix de revient</t>
  </si>
  <si>
    <t>Prix de vente Proposé</t>
  </si>
  <si>
    <t>Charges directes et indirectes</t>
  </si>
  <si>
    <t>Crédit voiture</t>
  </si>
  <si>
    <t>Rémunération salarié</t>
  </si>
  <si>
    <t>Marge Brute Totale</t>
  </si>
  <si>
    <t>Estimation bénéfice mensuel</t>
  </si>
  <si>
    <t>Bénéfice Annuel</t>
  </si>
  <si>
    <t>Marge Brute Matière premieres</t>
  </si>
  <si>
    <t>Prix de revient Matières premières</t>
  </si>
  <si>
    <t>Prix de revient Charges indirectes</t>
  </si>
  <si>
    <t>Prix de vente T.T.C. selon Coef</t>
  </si>
  <si>
    <t>% Coût Charge indirectes</t>
  </si>
  <si>
    <t>% de Marge brute Total</t>
  </si>
  <si>
    <t>% MB Matières premières</t>
  </si>
  <si>
    <t>ANNEXE - TVA - Tableau récapitulatif des taux applicables pour les ventes à emporter ou à livrer de produits alimentaires préparés en vue d’une consommation immédiate, en fonction des produits et des situations</t>
  </si>
  <si>
    <t>Produit</t>
  </si>
  <si>
    <t>Taux</t>
  </si>
  <si>
    <t>Commentaire</t>
  </si>
  <si>
    <t>Repas servi dans un restaurant traditionnel.</t>
  </si>
  <si>
    <t>(CGI, art. 279, m)</t>
  </si>
  <si>
    <t>Plats servis dans une brasserie, une cafétéria, un bar, un café, etc.</t>
  </si>
  <si>
    <t>Restauration sur place dans un fast-food.</t>
  </si>
  <si>
    <t>Sandwichs, salades salées vendues avec assaisonnement séparé ou couverts et salades sucrées (même composées d'un seul fruit) vendues avec couverts quels que soient l'emballage et le lieu de vente.</t>
  </si>
  <si>
    <t>Ventes à consommer immédiatement, sauf lorsqu'ils sont vendus surgelés (taux de 5,5 %).</t>
  </si>
  <si>
    <t>Frites, sushis, pizzas, quiches, etc., destinés à une consommation immédiate et quel que soit le lieu de vente.</t>
  </si>
  <si>
    <t>Ventes à consommer immédiatement.</t>
  </si>
  <si>
    <t>Frites, sushis, pizzas, quiches, etc., non destinés à une consommation immédiate et quel que soit le lieu de vente.</t>
  </si>
  <si>
    <t>Produits pouvant être conservés du fait de leur conditionnement.</t>
  </si>
  <si>
    <t>Produits surgelés, plats cuisinés effectivement consommés immédiatement dans les locaux du vendeur.</t>
  </si>
  <si>
    <t>Grâce à la mise à disposition de couverts, de fours à micro-ondes et de tables / chaises / comptoirs.</t>
  </si>
  <si>
    <t>Sachets de chips, yaourts vendus avec ou sans cuillères, fruits (même vendus à l'unité).</t>
  </si>
  <si>
    <t>Ces produits n'ont pas vocation à être consommés immédiatement, sauf en cas de consommation sur place dans un restaurant où le taux de TVA est de 10 % (CGI, art. 279, m).</t>
  </si>
  <si>
    <t>Pain, viennoiseries et pâtisseries sucrées.</t>
  </si>
  <si>
    <t>Glaces vendues à l'unité : en cornet, pot individuel (moins de 200 ml), esquimaux.</t>
  </si>
  <si>
    <t>Quel que soit le lieu de vente (par exemple : vendeur ambulant).</t>
  </si>
  <si>
    <t>Glaces conditionnées (en vrac, en lot, paquet ou pot familial) non destinées à une consommation immédiate.</t>
  </si>
  <si>
    <t>Produits alimentaires n'ayant pas vocation à être consommés immédiatement.</t>
  </si>
  <si>
    <t>Produits livrés destinés à une consommation immédiate.</t>
  </si>
  <si>
    <t>Dès lors que la préparation, la vente et la livraison se suivent immédiatement (pizzas, sushis, etc.). A défaut, taux de 5,5 %, selon le régime habituel des produits alimentaires.</t>
  </si>
  <si>
    <t>Produits préparés chez le traiteur vendus à emporter ou à livrer.</t>
  </si>
  <si>
    <t>Ces produits n'ont pas vocation à être consommés immédiatement, à l'exclusion des produits préparés en vue d'une consommation immédiate (sandwichs, pizzas, quiches, sushis, salades sucrées ou salées avec assaisonnement à part ou couverts, etc. dans les conditions précisées aux § 430 et 440 du IV du A du BOI-TVA-LIQ-30-10-10).</t>
  </si>
  <si>
    <t>Produits vendus par un traiteur en association avec un service (fourniture de salle, de matériel, de personnel, etc., liée à la vente de la nourriture, par exemple pour des fêtes familiales).</t>
  </si>
  <si>
    <t>L'ensemble est considéré comme un service de restauration sur place (CGI, art. 279, m).</t>
  </si>
  <si>
    <t>Plateau de fruits de mer à emporter ou à livrer.</t>
  </si>
  <si>
    <t>10 % ou 5,5 %</t>
  </si>
  <si>
    <t>10 % si le plateau contient des coquillages ouverts.</t>
  </si>
  <si>
    <t>Boissons non alcooliques vendues dans des contenants ne permettant pas leur conservation (gobelet, verre en plastique, tasse en carton, etc.).</t>
  </si>
  <si>
    <t>Boissons destinées à une consommation immédiate.</t>
  </si>
  <si>
    <t>Boissons non alcooliques vendues dans des contenants permettant leur conservation (bouteille, fût, brique, canette, etc.).</t>
  </si>
  <si>
    <t>Boissons pouvant être conservées du fait de leur conditionnement.</t>
  </si>
  <si>
    <t>Boissons alcooliques.</t>
  </si>
  <si>
    <t>Taux normal</t>
  </si>
  <si>
    <t>En toutes circonstances.</t>
  </si>
  <si>
    <t>Consommations et produits alimentaires des mini-bars dans les chambres d'hôtel.</t>
  </si>
  <si>
    <t>Sauf les boissons alcooliques soumises au taux normal.</t>
  </si>
  <si>
    <t>Produits alimentaires au taux normal.</t>
  </si>
  <si>
    <t>Ex. : confiseries, certains types de chocolat, caviar,etc., relevant du taux de TVA, sauf en cas de consommation dans le cadre d'une prestation de service de restauration où le taux réduit de 10 % s'applique (CGI, art. 279, m).</t>
  </si>
  <si>
    <t>Nom Pizza</t>
  </si>
  <si>
    <t>Cantamil rapé</t>
  </si>
  <si>
    <t xml:space="preserve">Viande Hachée </t>
  </si>
  <si>
    <t>Ail</t>
  </si>
  <si>
    <t>Origan</t>
  </si>
  <si>
    <t>Moules</t>
  </si>
  <si>
    <t>encornets</t>
  </si>
  <si>
    <t>Crevettes Roses</t>
  </si>
  <si>
    <t>Reblochon</t>
  </si>
  <si>
    <t>Fromage à raclette</t>
  </si>
  <si>
    <t>Oignons rouges</t>
  </si>
  <si>
    <t>Oignons nouveaux</t>
  </si>
  <si>
    <t>Carottes fanes</t>
  </si>
  <si>
    <t>Coriandres</t>
  </si>
  <si>
    <t>Aneth</t>
  </si>
  <si>
    <t>Basilic</t>
  </si>
  <si>
    <t>Calzone :</t>
  </si>
  <si>
    <t>Chèvre</t>
  </si>
  <si>
    <t>Noisettes</t>
  </si>
  <si>
    <t>Paprika</t>
  </si>
  <si>
    <t>Rosette de lyon</t>
  </si>
  <si>
    <t>Viande de grison</t>
  </si>
  <si>
    <t>Blancs de poulets</t>
  </si>
  <si>
    <t>Œufs</t>
  </si>
  <si>
    <t>Crème fraiche normande</t>
  </si>
  <si>
    <t>Tomates fraiches</t>
  </si>
  <si>
    <t>Laitue romaine</t>
  </si>
  <si>
    <t>Parmesan</t>
  </si>
  <si>
    <t>Anchois</t>
  </si>
  <si>
    <t>Thon</t>
  </si>
  <si>
    <t>Cornichons frais</t>
  </si>
  <si>
    <t>Coppa</t>
  </si>
  <si>
    <t>Bacon</t>
  </si>
  <si>
    <t>Miel</t>
  </si>
  <si>
    <t>Balsamique</t>
  </si>
  <si>
    <t>Huile d'olive</t>
  </si>
  <si>
    <t>Huile de tournesol</t>
  </si>
  <si>
    <t>Pommes de terre charlotte</t>
  </si>
  <si>
    <t>Pommes vertes</t>
  </si>
  <si>
    <t>Banane Plantain</t>
  </si>
  <si>
    <t>Citron Combava</t>
  </si>
  <si>
    <t>Saumon fumé</t>
  </si>
  <si>
    <t>Cabillaud</t>
  </si>
  <si>
    <t>Magret de canard fumé</t>
  </si>
  <si>
    <t>Lardons</t>
  </si>
  <si>
    <t>Gésiers de canards</t>
  </si>
  <si>
    <t>Jambon serrano</t>
  </si>
  <si>
    <t>Amandes éffilées</t>
  </si>
  <si>
    <t>Poudre d'amande</t>
  </si>
  <si>
    <t>Ossau-iraty</t>
  </si>
  <si>
    <t>Gorgonzola</t>
  </si>
  <si>
    <t>Pignons de pin</t>
  </si>
  <si>
    <t>Asperges Vertes</t>
  </si>
  <si>
    <t>Poivre de séchouan</t>
  </si>
  <si>
    <t>Cèpes</t>
  </si>
  <si>
    <t>Champignons de paris</t>
  </si>
  <si>
    <t>Poivrons Rouges</t>
  </si>
  <si>
    <t>poivrons Jaunes</t>
  </si>
  <si>
    <t>Poivrons Verts</t>
  </si>
  <si>
    <t>Artichauds Poivrades</t>
  </si>
  <si>
    <t>Artichauds</t>
  </si>
  <si>
    <t>Queijo São Jorge râpé</t>
  </si>
  <si>
    <t>Chouriços doux</t>
  </si>
  <si>
    <t>Polenta</t>
  </si>
  <si>
    <t>Poiches chiches</t>
  </si>
  <si>
    <t>Merguez</t>
  </si>
  <si>
    <t>Merguez Halal</t>
  </si>
  <si>
    <t>Blancs de Poulet Halal</t>
  </si>
  <si>
    <t>Saucisses confites</t>
  </si>
  <si>
    <t>Andouille de Guéméné</t>
  </si>
  <si>
    <t>Boudins Noirs</t>
  </si>
  <si>
    <t>Boudins Blancs</t>
  </si>
  <si>
    <t>Navets</t>
  </si>
  <si>
    <t>Raisins Secs</t>
  </si>
  <si>
    <t>Safran</t>
  </si>
  <si>
    <t>Ananas</t>
  </si>
  <si>
    <t>Muscade</t>
  </si>
  <si>
    <t>Farine</t>
  </si>
  <si>
    <t>Beurre</t>
  </si>
  <si>
    <t>Sel</t>
  </si>
  <si>
    <t>Sucre</t>
  </si>
  <si>
    <t>Levure boulangère</t>
  </si>
  <si>
    <t>Nutella</t>
  </si>
  <si>
    <t>Noix de coco rapé</t>
  </si>
  <si>
    <t>Citronelle</t>
  </si>
  <si>
    <t>Avocats</t>
  </si>
  <si>
    <t>Moutarde</t>
  </si>
  <si>
    <t>Farine de pois chiche</t>
  </si>
  <si>
    <t>Fécule de tapioca</t>
  </si>
  <si>
    <t>Huile de canola</t>
  </si>
  <si>
    <t>Paton</t>
  </si>
  <si>
    <t>Eau</t>
  </si>
  <si>
    <t>Levure en sachet</t>
  </si>
  <si>
    <t>Garnitures</t>
  </si>
  <si>
    <t>Pce</t>
  </si>
  <si>
    <t>Ltre</t>
  </si>
  <si>
    <t>* 2 tranches font 10 gr</t>
  </si>
  <si>
    <t>Observations diverses</t>
  </si>
  <si>
    <t>Glace Coco</t>
  </si>
  <si>
    <t xml:space="preserve">* 1 boule = 50 ml </t>
  </si>
  <si>
    <t>** 1 bac de 2,5 L on fait 50 boules environ</t>
  </si>
  <si>
    <t>Fraction Charges indirectes</t>
  </si>
  <si>
    <t>Paton 280 gr</t>
  </si>
  <si>
    <t>Prix de vente conseillé T.T.C.</t>
  </si>
  <si>
    <t xml:space="preserve">Prix de vente Conseillé  H.T. </t>
  </si>
  <si>
    <t>Pizza 4</t>
  </si>
  <si>
    <t>Pizza 5</t>
  </si>
  <si>
    <t>Pizza 6</t>
  </si>
  <si>
    <t>Pizza 7</t>
  </si>
  <si>
    <t>Pizza 8</t>
  </si>
  <si>
    <t>Pizza 9</t>
  </si>
  <si>
    <t>Pizza 10</t>
  </si>
  <si>
    <t>Pizza 11</t>
  </si>
  <si>
    <t>Pizza 12</t>
  </si>
  <si>
    <t>Pizza 13</t>
  </si>
  <si>
    <t>Pizza 14</t>
  </si>
  <si>
    <t>Pizza 15</t>
  </si>
  <si>
    <t>Pizza 16</t>
  </si>
  <si>
    <t>Pizza 17</t>
  </si>
  <si>
    <t>Pizza 18</t>
  </si>
  <si>
    <t>Pizza 19</t>
  </si>
  <si>
    <t>Pizza 20</t>
  </si>
  <si>
    <t>Pizza 21</t>
  </si>
  <si>
    <t>Pizza 22</t>
  </si>
  <si>
    <t>Pizza 23</t>
  </si>
  <si>
    <t>Pizza 24</t>
  </si>
  <si>
    <t>Pizza 25</t>
  </si>
  <si>
    <t>Pizza 26</t>
  </si>
  <si>
    <t>Pizza 27</t>
  </si>
  <si>
    <t>Pizza 28</t>
  </si>
  <si>
    <t>Pizza 29</t>
  </si>
  <si>
    <t>Pizza 30</t>
  </si>
  <si>
    <t>Pizza 31</t>
  </si>
  <si>
    <t>Pizza 32</t>
  </si>
  <si>
    <t>Pizza 33</t>
  </si>
  <si>
    <t>Pizza 34</t>
  </si>
  <si>
    <t>Pizza 35</t>
  </si>
  <si>
    <t>Pizza 36</t>
  </si>
  <si>
    <t>Pizza 37</t>
  </si>
  <si>
    <t>Pizza 38</t>
  </si>
  <si>
    <t>Pizza 39</t>
  </si>
  <si>
    <t>Pizza 40</t>
  </si>
  <si>
    <t>Pizza 41</t>
  </si>
  <si>
    <t>Pizza 42</t>
  </si>
  <si>
    <t>Pizza 43</t>
  </si>
  <si>
    <t>Pizza 44</t>
  </si>
  <si>
    <t>Pizza 45</t>
  </si>
  <si>
    <t>Pizza 46</t>
  </si>
  <si>
    <t>Pizza 47</t>
  </si>
  <si>
    <t>Pizza 48</t>
  </si>
  <si>
    <t>Pizza 49</t>
  </si>
  <si>
    <t>Pizza 50</t>
  </si>
  <si>
    <t>Pizza 51</t>
  </si>
  <si>
    <t>Pizza 52</t>
  </si>
  <si>
    <t>Pizza 53</t>
  </si>
  <si>
    <t>Pizza 54</t>
  </si>
  <si>
    <t>Pizza 55</t>
  </si>
  <si>
    <t>Pizza 56</t>
  </si>
  <si>
    <t>Pizza 57</t>
  </si>
  <si>
    <t>Pizza 58</t>
  </si>
  <si>
    <t>Pizza 59</t>
  </si>
  <si>
    <t>Pizza 60</t>
  </si>
  <si>
    <t>Listes des charges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</si>
</sst>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164" formatCode="#,##0.00\ &quot;€&quot;"/>
    <numFmt numFmtId="165" formatCode="0.0"/>
    <numFmt numFmtId="166" formatCode="#,##0.000\ &quot;€&quot;"/>
    <numFmt numFmtId="167" formatCode="#&quot; &quot;?/4"/>
  </numFmts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 tint="4.9989318521683403E-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C0000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C00000"/>
        </stop>
      </gradientFill>
    </fill>
    <fill>
      <gradientFill type="path" left="0.5" right="0.5" top="0.5" bottom="0.5">
        <stop position="0">
          <color theme="0"/>
        </stop>
        <stop position="1">
          <color rgb="FFCCCC00"/>
        </stop>
      </gradient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4" fontId="0" fillId="2" borderId="0" xfId="0" applyNumberFormat="1" applyFill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 wrapText="1"/>
    </xf>
    <xf numFmtId="1" fontId="0" fillId="2" borderId="0" xfId="0" applyNumberFormat="1" applyFill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1" fontId="9" fillId="4" borderId="1" xfId="0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10" fontId="10" fillId="3" borderId="1" xfId="0" applyNumberFormat="1" applyFont="1" applyFill="1" applyBorder="1" applyAlignment="1">
      <alignment horizontal="center" vertical="center" wrapText="1"/>
    </xf>
    <xf numFmtId="8" fontId="0" fillId="2" borderId="1" xfId="0" applyNumberForma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0" fontId="11" fillId="2" borderId="1" xfId="0" applyNumberFormat="1" applyFont="1" applyFill="1" applyBorder="1" applyAlignment="1">
      <alignment horizontal="center" vertical="center" wrapText="1"/>
    </xf>
    <xf numFmtId="164" fontId="14" fillId="8" borderId="1" xfId="0" applyNumberFormat="1" applyFont="1" applyFill="1" applyBorder="1" applyAlignment="1">
      <alignment horizontal="center" vertical="center" wrapText="1"/>
    </xf>
    <xf numFmtId="9" fontId="0" fillId="2" borderId="0" xfId="0" applyNumberFormat="1" applyFill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9" fontId="8" fillId="10" borderId="1" xfId="0" applyNumberFormat="1" applyFont="1" applyFill="1" applyBorder="1" applyAlignment="1">
      <alignment horizontal="center" vertical="center" wrapText="1"/>
    </xf>
    <xf numFmtId="10" fontId="8" fillId="10" borderId="1" xfId="0" applyNumberFormat="1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6" fillId="11" borderId="1" xfId="0" applyFont="1" applyFill="1" applyBorder="1" applyAlignment="1">
      <alignment horizontal="center" vertical="center" wrapText="1"/>
    </xf>
    <xf numFmtId="4" fontId="0" fillId="2" borderId="0" xfId="0" applyNumberFormat="1" applyFill="1" applyAlignment="1">
      <alignment horizontal="center" vertical="center" wrapText="1"/>
    </xf>
    <xf numFmtId="2" fontId="0" fillId="2" borderId="0" xfId="0" applyNumberFormat="1" applyFill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165" fontId="0" fillId="2" borderId="1" xfId="0" applyNumberForma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0" fillId="12" borderId="1" xfId="0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vertical="center" wrapText="1"/>
    </xf>
    <xf numFmtId="2" fontId="9" fillId="4" borderId="1" xfId="0" applyNumberFormat="1" applyFont="1" applyFill="1" applyBorder="1" applyAlignment="1">
      <alignment horizontal="center" vertical="center" wrapText="1"/>
    </xf>
    <xf numFmtId="166" fontId="9" fillId="4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164" fontId="3" fillId="3" borderId="3" xfId="0" applyNumberFormat="1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7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4" fontId="13" fillId="7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2" fontId="0" fillId="2" borderId="1" xfId="0" applyNumberFormat="1" applyFill="1" applyBorder="1" applyAlignment="1">
      <alignment horizontal="center" vertical="center" wrapText="1"/>
    </xf>
    <xf numFmtId="167" fontId="8" fillId="2" borderId="1" xfId="0" applyNumberFormat="1" applyFont="1" applyFill="1" applyBorder="1" applyAlignment="1">
      <alignment horizontal="center" vertical="center" wrapText="1"/>
    </xf>
    <xf numFmtId="0" fontId="0" fillId="12" borderId="2" xfId="0" applyFill="1" applyBorder="1" applyAlignment="1">
      <alignment horizontal="center" vertical="center" wrapText="1"/>
    </xf>
    <xf numFmtId="0" fontId="0" fillId="12" borderId="4" xfId="0" applyFill="1" applyBorder="1" applyAlignment="1">
      <alignment horizontal="center" vertical="center" wrapText="1"/>
    </xf>
    <xf numFmtId="0" fontId="0" fillId="12" borderId="3" xfId="0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B1:H61"/>
  <sheetViews>
    <sheetView tabSelected="1" workbookViewId="0">
      <selection activeCell="E4" sqref="E4"/>
    </sheetView>
  </sheetViews>
  <sheetFormatPr baseColWidth="10" defaultRowHeight="15.75" x14ac:dyDescent="0.25"/>
  <cols>
    <col min="1" max="1" width="11.42578125" style="3"/>
    <col min="2" max="2" width="10.85546875" style="3" customWidth="1"/>
    <col min="3" max="3" width="47.42578125" style="37" customWidth="1"/>
    <col min="4" max="6" width="11.42578125" style="3"/>
    <col min="7" max="7" width="16.5703125" style="3" customWidth="1"/>
    <col min="8" max="16384" width="11.42578125" style="3"/>
  </cols>
  <sheetData>
    <row r="1" spans="2:8" x14ac:dyDescent="0.25">
      <c r="C1" s="39" t="s">
        <v>103</v>
      </c>
    </row>
    <row r="2" spans="2:8" x14ac:dyDescent="0.25">
      <c r="B2" s="4">
        <v>1</v>
      </c>
      <c r="C2" s="9" t="s">
        <v>10</v>
      </c>
    </row>
    <row r="3" spans="2:8" x14ac:dyDescent="0.25">
      <c r="B3" s="4">
        <v>2</v>
      </c>
      <c r="C3" s="9" t="s">
        <v>21</v>
      </c>
    </row>
    <row r="4" spans="2:8" x14ac:dyDescent="0.25">
      <c r="B4" s="4">
        <v>3</v>
      </c>
      <c r="C4" s="9" t="s">
        <v>119</v>
      </c>
      <c r="H4" s="41"/>
    </row>
    <row r="5" spans="2:8" x14ac:dyDescent="0.25">
      <c r="B5" s="4">
        <v>4</v>
      </c>
      <c r="C5" s="9" t="s">
        <v>208</v>
      </c>
      <c r="H5" s="41"/>
    </row>
    <row r="6" spans="2:8" x14ac:dyDescent="0.25">
      <c r="B6" s="4">
        <v>5</v>
      </c>
      <c r="C6" s="9" t="s">
        <v>209</v>
      </c>
      <c r="H6" s="41"/>
    </row>
    <row r="7" spans="2:8" x14ac:dyDescent="0.25">
      <c r="B7" s="4">
        <v>6</v>
      </c>
      <c r="C7" s="9" t="s">
        <v>210</v>
      </c>
      <c r="H7" s="41"/>
    </row>
    <row r="8" spans="2:8" x14ac:dyDescent="0.25">
      <c r="B8" s="4">
        <v>7</v>
      </c>
      <c r="C8" s="9" t="s">
        <v>211</v>
      </c>
      <c r="H8" s="41"/>
    </row>
    <row r="9" spans="2:8" x14ac:dyDescent="0.25">
      <c r="B9" s="4">
        <v>8</v>
      </c>
      <c r="C9" s="9" t="s">
        <v>212</v>
      </c>
    </row>
    <row r="10" spans="2:8" x14ac:dyDescent="0.25">
      <c r="B10" s="4">
        <v>9</v>
      </c>
      <c r="C10" s="9" t="s">
        <v>213</v>
      </c>
    </row>
    <row r="11" spans="2:8" x14ac:dyDescent="0.25">
      <c r="B11" s="4">
        <v>10</v>
      </c>
      <c r="C11" s="9" t="s">
        <v>214</v>
      </c>
    </row>
    <row r="12" spans="2:8" x14ac:dyDescent="0.25">
      <c r="B12" s="4">
        <v>11</v>
      </c>
      <c r="C12" s="9" t="s">
        <v>215</v>
      </c>
    </row>
    <row r="13" spans="2:8" x14ac:dyDescent="0.25">
      <c r="B13" s="4">
        <v>12</v>
      </c>
      <c r="C13" s="9" t="s">
        <v>216</v>
      </c>
    </row>
    <row r="14" spans="2:8" x14ac:dyDescent="0.25">
      <c r="B14" s="4">
        <v>13</v>
      </c>
      <c r="C14" s="9" t="s">
        <v>217</v>
      </c>
    </row>
    <row r="15" spans="2:8" x14ac:dyDescent="0.25">
      <c r="B15" s="4">
        <v>14</v>
      </c>
      <c r="C15" s="9" t="s">
        <v>218</v>
      </c>
    </row>
    <row r="16" spans="2:8" x14ac:dyDescent="0.25">
      <c r="B16" s="4">
        <v>15</v>
      </c>
      <c r="C16" s="9" t="s">
        <v>219</v>
      </c>
    </row>
    <row r="17" spans="2:3" x14ac:dyDescent="0.25">
      <c r="B17" s="4">
        <v>16</v>
      </c>
      <c r="C17" s="9" t="s">
        <v>220</v>
      </c>
    </row>
    <row r="18" spans="2:3" x14ac:dyDescent="0.25">
      <c r="B18" s="4">
        <v>17</v>
      </c>
      <c r="C18" s="9" t="s">
        <v>221</v>
      </c>
    </row>
    <row r="19" spans="2:3" x14ac:dyDescent="0.25">
      <c r="B19" s="4">
        <v>18</v>
      </c>
      <c r="C19" s="9" t="s">
        <v>222</v>
      </c>
    </row>
    <row r="20" spans="2:3" x14ac:dyDescent="0.25">
      <c r="B20" s="4">
        <v>19</v>
      </c>
      <c r="C20" s="9" t="s">
        <v>223</v>
      </c>
    </row>
    <row r="21" spans="2:3" x14ac:dyDescent="0.25">
      <c r="B21" s="4">
        <v>20</v>
      </c>
      <c r="C21" s="9" t="s">
        <v>224</v>
      </c>
    </row>
    <row r="22" spans="2:3" x14ac:dyDescent="0.25">
      <c r="B22" s="4">
        <v>21</v>
      </c>
      <c r="C22" s="9" t="s">
        <v>225</v>
      </c>
    </row>
    <row r="23" spans="2:3" x14ac:dyDescent="0.25">
      <c r="B23" s="4">
        <v>22</v>
      </c>
      <c r="C23" s="9" t="s">
        <v>226</v>
      </c>
    </row>
    <row r="24" spans="2:3" x14ac:dyDescent="0.25">
      <c r="B24" s="4">
        <v>23</v>
      </c>
      <c r="C24" s="9" t="s">
        <v>227</v>
      </c>
    </row>
    <row r="25" spans="2:3" x14ac:dyDescent="0.25">
      <c r="B25" s="4">
        <v>24</v>
      </c>
      <c r="C25" s="9" t="s">
        <v>228</v>
      </c>
    </row>
    <row r="26" spans="2:3" x14ac:dyDescent="0.25">
      <c r="B26" s="4">
        <v>25</v>
      </c>
      <c r="C26" s="9" t="s">
        <v>229</v>
      </c>
    </row>
    <row r="27" spans="2:3" x14ac:dyDescent="0.25">
      <c r="B27" s="4">
        <v>26</v>
      </c>
      <c r="C27" s="9" t="s">
        <v>230</v>
      </c>
    </row>
    <row r="28" spans="2:3" x14ac:dyDescent="0.25">
      <c r="B28" s="4">
        <v>27</v>
      </c>
      <c r="C28" s="9" t="s">
        <v>231</v>
      </c>
    </row>
    <row r="29" spans="2:3" x14ac:dyDescent="0.25">
      <c r="B29" s="4">
        <v>28</v>
      </c>
      <c r="C29" s="9" t="s">
        <v>232</v>
      </c>
    </row>
    <row r="30" spans="2:3" x14ac:dyDescent="0.25">
      <c r="B30" s="4">
        <v>29</v>
      </c>
      <c r="C30" s="9" t="s">
        <v>233</v>
      </c>
    </row>
    <row r="31" spans="2:3" x14ac:dyDescent="0.25">
      <c r="B31" s="4">
        <v>30</v>
      </c>
      <c r="C31" s="9" t="s">
        <v>234</v>
      </c>
    </row>
    <row r="32" spans="2:3" x14ac:dyDescent="0.25">
      <c r="B32" s="4">
        <v>31</v>
      </c>
      <c r="C32" s="9" t="s">
        <v>235</v>
      </c>
    </row>
    <row r="33" spans="2:3" x14ac:dyDescent="0.25">
      <c r="B33" s="4">
        <v>32</v>
      </c>
      <c r="C33" s="9" t="s">
        <v>236</v>
      </c>
    </row>
    <row r="34" spans="2:3" x14ac:dyDescent="0.25">
      <c r="B34" s="4">
        <v>33</v>
      </c>
      <c r="C34" s="9" t="s">
        <v>237</v>
      </c>
    </row>
    <row r="35" spans="2:3" x14ac:dyDescent="0.25">
      <c r="B35" s="4">
        <v>34</v>
      </c>
      <c r="C35" s="9" t="s">
        <v>238</v>
      </c>
    </row>
    <row r="36" spans="2:3" x14ac:dyDescent="0.25">
      <c r="B36" s="4">
        <v>35</v>
      </c>
      <c r="C36" s="9" t="s">
        <v>239</v>
      </c>
    </row>
    <row r="37" spans="2:3" x14ac:dyDescent="0.25">
      <c r="B37" s="4">
        <v>36</v>
      </c>
      <c r="C37" s="9" t="s">
        <v>240</v>
      </c>
    </row>
    <row r="38" spans="2:3" x14ac:dyDescent="0.25">
      <c r="B38" s="4">
        <v>37</v>
      </c>
      <c r="C38" s="9" t="s">
        <v>241</v>
      </c>
    </row>
    <row r="39" spans="2:3" x14ac:dyDescent="0.25">
      <c r="B39" s="4">
        <v>38</v>
      </c>
      <c r="C39" s="9" t="s">
        <v>242</v>
      </c>
    </row>
    <row r="40" spans="2:3" x14ac:dyDescent="0.25">
      <c r="B40" s="4">
        <v>39</v>
      </c>
      <c r="C40" s="9" t="s">
        <v>243</v>
      </c>
    </row>
    <row r="41" spans="2:3" x14ac:dyDescent="0.25">
      <c r="B41" s="4">
        <v>40</v>
      </c>
      <c r="C41" s="9" t="s">
        <v>244</v>
      </c>
    </row>
    <row r="42" spans="2:3" x14ac:dyDescent="0.25">
      <c r="B42" s="4">
        <v>41</v>
      </c>
      <c r="C42" s="9" t="s">
        <v>245</v>
      </c>
    </row>
    <row r="43" spans="2:3" x14ac:dyDescent="0.25">
      <c r="B43" s="4">
        <v>42</v>
      </c>
      <c r="C43" s="9" t="s">
        <v>246</v>
      </c>
    </row>
    <row r="44" spans="2:3" x14ac:dyDescent="0.25">
      <c r="B44" s="4">
        <v>43</v>
      </c>
      <c r="C44" s="9" t="s">
        <v>247</v>
      </c>
    </row>
    <row r="45" spans="2:3" x14ac:dyDescent="0.25">
      <c r="B45" s="4">
        <v>44</v>
      </c>
      <c r="C45" s="9" t="s">
        <v>248</v>
      </c>
    </row>
    <row r="46" spans="2:3" x14ac:dyDescent="0.25">
      <c r="B46" s="4">
        <v>45</v>
      </c>
      <c r="C46" s="9" t="s">
        <v>249</v>
      </c>
    </row>
    <row r="47" spans="2:3" x14ac:dyDescent="0.25">
      <c r="B47" s="4">
        <v>46</v>
      </c>
      <c r="C47" s="9" t="s">
        <v>250</v>
      </c>
    </row>
    <row r="48" spans="2:3" x14ac:dyDescent="0.25">
      <c r="B48" s="4">
        <v>47</v>
      </c>
      <c r="C48" s="9" t="s">
        <v>251</v>
      </c>
    </row>
    <row r="49" spans="2:3" x14ac:dyDescent="0.25">
      <c r="B49" s="4">
        <v>48</v>
      </c>
      <c r="C49" s="9" t="s">
        <v>252</v>
      </c>
    </row>
    <row r="50" spans="2:3" x14ac:dyDescent="0.25">
      <c r="B50" s="4">
        <v>49</v>
      </c>
      <c r="C50" s="9" t="s">
        <v>253</v>
      </c>
    </row>
    <row r="51" spans="2:3" x14ac:dyDescent="0.25">
      <c r="B51" s="4">
        <v>50</v>
      </c>
      <c r="C51" s="9" t="s">
        <v>254</v>
      </c>
    </row>
    <row r="52" spans="2:3" x14ac:dyDescent="0.25">
      <c r="B52" s="4">
        <v>51</v>
      </c>
      <c r="C52" s="9" t="s">
        <v>255</v>
      </c>
    </row>
    <row r="53" spans="2:3" x14ac:dyDescent="0.25">
      <c r="B53" s="4">
        <v>52</v>
      </c>
      <c r="C53" s="9" t="s">
        <v>256</v>
      </c>
    </row>
    <row r="54" spans="2:3" x14ac:dyDescent="0.25">
      <c r="B54" s="4">
        <v>53</v>
      </c>
      <c r="C54" s="9" t="s">
        <v>257</v>
      </c>
    </row>
    <row r="55" spans="2:3" x14ac:dyDescent="0.25">
      <c r="B55" s="4">
        <v>54</v>
      </c>
      <c r="C55" s="9" t="s">
        <v>258</v>
      </c>
    </row>
    <row r="56" spans="2:3" x14ac:dyDescent="0.25">
      <c r="B56" s="4">
        <v>55</v>
      </c>
      <c r="C56" s="9" t="s">
        <v>259</v>
      </c>
    </row>
    <row r="57" spans="2:3" x14ac:dyDescent="0.25">
      <c r="B57" s="4">
        <v>56</v>
      </c>
      <c r="C57" s="9" t="s">
        <v>260</v>
      </c>
    </row>
    <row r="58" spans="2:3" x14ac:dyDescent="0.25">
      <c r="B58" s="4">
        <v>57</v>
      </c>
      <c r="C58" s="9" t="s">
        <v>261</v>
      </c>
    </row>
    <row r="59" spans="2:3" x14ac:dyDescent="0.25">
      <c r="B59" s="4">
        <v>58</v>
      </c>
      <c r="C59" s="9" t="s">
        <v>262</v>
      </c>
    </row>
    <row r="60" spans="2:3" x14ac:dyDescent="0.25">
      <c r="B60" s="4">
        <v>59</v>
      </c>
      <c r="C60" s="9" t="s">
        <v>263</v>
      </c>
    </row>
    <row r="61" spans="2:3" x14ac:dyDescent="0.25">
      <c r="B61" s="4">
        <v>60</v>
      </c>
      <c r="C61" s="9" t="s">
        <v>264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002060"/>
  </sheetPr>
  <dimension ref="B1:J449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19" sqref="C19"/>
    </sheetView>
  </sheetViews>
  <sheetFormatPr baseColWidth="10" defaultRowHeight="15" outlineLevelRow="1" x14ac:dyDescent="0.25"/>
  <cols>
    <col min="1" max="1" width="6.140625" style="3" customWidth="1"/>
    <col min="2" max="2" width="51" style="3" customWidth="1"/>
    <col min="3" max="4" width="12.5703125" style="3" customWidth="1"/>
    <col min="5" max="6" width="17.85546875" style="14" customWidth="1"/>
    <col min="7" max="16384" width="11.42578125" style="3"/>
  </cols>
  <sheetData>
    <row r="1" spans="2:10" ht="9" customHeight="1" x14ac:dyDescent="0.25"/>
    <row r="2" spans="2:10" ht="38.25" customHeight="1" x14ac:dyDescent="0.25">
      <c r="B2" s="6" t="s">
        <v>265</v>
      </c>
      <c r="C2" s="6" t="s">
        <v>14</v>
      </c>
      <c r="D2" s="6" t="s">
        <v>18</v>
      </c>
      <c r="E2" s="13" t="s">
        <v>43</v>
      </c>
      <c r="F2" s="13" t="s">
        <v>17</v>
      </c>
      <c r="G2" s="57" t="s">
        <v>200</v>
      </c>
      <c r="H2" s="58"/>
    </row>
    <row r="3" spans="2:10" x14ac:dyDescent="0.25">
      <c r="B3" s="25" t="s">
        <v>41</v>
      </c>
      <c r="C3" s="24"/>
      <c r="D3" s="4"/>
      <c r="E3" s="11"/>
      <c r="F3" s="11">
        <f>D3*E3/1000</f>
        <v>0</v>
      </c>
      <c r="G3" s="59"/>
      <c r="H3" s="60"/>
    </row>
    <row r="4" spans="2:10" outlineLevel="1" x14ac:dyDescent="0.25">
      <c r="B4" s="4" t="s">
        <v>22</v>
      </c>
      <c r="C4" s="24"/>
      <c r="D4" s="4"/>
      <c r="E4" s="11">
        <v>83.33</v>
      </c>
      <c r="F4" s="11">
        <f t="shared" ref="F4:F29" si="0">D4*E4/1000</f>
        <v>0</v>
      </c>
      <c r="G4" s="55"/>
      <c r="H4" s="56"/>
      <c r="I4" s="5" t="s">
        <v>197</v>
      </c>
      <c r="J4" s="5">
        <v>1</v>
      </c>
    </row>
    <row r="5" spans="2:10" outlineLevel="1" x14ac:dyDescent="0.25">
      <c r="B5" s="4" t="s">
        <v>23</v>
      </c>
      <c r="C5" s="24"/>
      <c r="D5" s="4"/>
      <c r="E5" s="11">
        <v>956.0185185185187</v>
      </c>
      <c r="F5" s="11">
        <f t="shared" si="0"/>
        <v>0</v>
      </c>
      <c r="G5" s="55"/>
      <c r="H5" s="56"/>
      <c r="I5" s="5" t="s">
        <v>15</v>
      </c>
      <c r="J5" s="5">
        <v>1000</v>
      </c>
    </row>
    <row r="6" spans="2:10" outlineLevel="1" x14ac:dyDescent="0.25">
      <c r="B6" s="4" t="s">
        <v>24</v>
      </c>
      <c r="C6" s="24"/>
      <c r="D6" s="4"/>
      <c r="E6" s="11">
        <v>700</v>
      </c>
      <c r="F6" s="11">
        <f t="shared" si="0"/>
        <v>0</v>
      </c>
      <c r="G6" s="55"/>
      <c r="H6" s="56"/>
      <c r="I6" s="5" t="s">
        <v>198</v>
      </c>
      <c r="J6" s="5">
        <v>100</v>
      </c>
    </row>
    <row r="7" spans="2:10" outlineLevel="1" x14ac:dyDescent="0.25">
      <c r="B7" s="4" t="s">
        <v>25</v>
      </c>
      <c r="C7" s="24"/>
      <c r="D7" s="4"/>
      <c r="E7" s="11">
        <v>66</v>
      </c>
      <c r="F7" s="11">
        <f t="shared" si="0"/>
        <v>0</v>
      </c>
      <c r="G7" s="55"/>
      <c r="H7" s="56"/>
    </row>
    <row r="8" spans="2:10" outlineLevel="1" x14ac:dyDescent="0.25">
      <c r="B8" s="4" t="s">
        <v>26</v>
      </c>
      <c r="C8" s="24"/>
      <c r="D8" s="4"/>
      <c r="E8" s="11">
        <v>41.67</v>
      </c>
      <c r="F8" s="11">
        <f t="shared" si="0"/>
        <v>0</v>
      </c>
      <c r="G8" s="55"/>
      <c r="H8" s="56"/>
    </row>
    <row r="9" spans="2:10" outlineLevel="1" x14ac:dyDescent="0.25">
      <c r="B9" s="4" t="s">
        <v>27</v>
      </c>
      <c r="C9" s="24"/>
      <c r="D9" s="4"/>
      <c r="E9" s="11">
        <v>125</v>
      </c>
      <c r="F9" s="11">
        <f t="shared" si="0"/>
        <v>0</v>
      </c>
      <c r="G9" s="55"/>
      <c r="H9" s="56"/>
    </row>
    <row r="10" spans="2:10" outlineLevel="1" x14ac:dyDescent="0.25">
      <c r="B10" s="4" t="s">
        <v>28</v>
      </c>
      <c r="C10" s="24"/>
      <c r="D10" s="4"/>
      <c r="E10" s="11">
        <v>83.33</v>
      </c>
      <c r="F10" s="11">
        <f t="shared" si="0"/>
        <v>0</v>
      </c>
      <c r="G10" s="55"/>
      <c r="H10" s="56"/>
    </row>
    <row r="11" spans="2:10" outlineLevel="1" x14ac:dyDescent="0.25">
      <c r="B11" s="4" t="s">
        <v>29</v>
      </c>
      <c r="C11" s="24"/>
      <c r="D11" s="4"/>
      <c r="E11" s="11">
        <v>41.67</v>
      </c>
      <c r="F11" s="11">
        <f t="shared" si="0"/>
        <v>0</v>
      </c>
      <c r="G11" s="55"/>
      <c r="H11" s="56"/>
    </row>
    <row r="12" spans="2:10" outlineLevel="1" x14ac:dyDescent="0.25">
      <c r="B12" s="4" t="s">
        <v>30</v>
      </c>
      <c r="C12" s="24"/>
      <c r="D12" s="4"/>
      <c r="E12" s="11">
        <v>41.67</v>
      </c>
      <c r="F12" s="11">
        <f t="shared" si="0"/>
        <v>0</v>
      </c>
      <c r="G12" s="55"/>
      <c r="H12" s="56"/>
    </row>
    <row r="13" spans="2:10" outlineLevel="1" x14ac:dyDescent="0.25">
      <c r="B13" s="4" t="s">
        <v>31</v>
      </c>
      <c r="C13" s="24"/>
      <c r="D13" s="4"/>
      <c r="E13" s="11">
        <v>41.67</v>
      </c>
      <c r="F13" s="11">
        <f t="shared" si="0"/>
        <v>0</v>
      </c>
      <c r="G13" s="55"/>
      <c r="H13" s="56"/>
    </row>
    <row r="14" spans="2:10" outlineLevel="1" x14ac:dyDescent="0.25">
      <c r="B14" s="4" t="s">
        <v>32</v>
      </c>
      <c r="C14" s="24"/>
      <c r="D14" s="4"/>
      <c r="E14" s="11">
        <v>41.67</v>
      </c>
      <c r="F14" s="11">
        <f t="shared" si="0"/>
        <v>0</v>
      </c>
      <c r="G14" s="55"/>
      <c r="H14" s="56"/>
    </row>
    <row r="15" spans="2:10" outlineLevel="1" x14ac:dyDescent="0.25">
      <c r="B15" s="4" t="s">
        <v>33</v>
      </c>
      <c r="C15" s="24"/>
      <c r="D15" s="4"/>
      <c r="E15" s="11">
        <v>41.67</v>
      </c>
      <c r="F15" s="11">
        <f t="shared" si="0"/>
        <v>0</v>
      </c>
      <c r="G15" s="55"/>
      <c r="H15" s="56"/>
    </row>
    <row r="16" spans="2:10" outlineLevel="1" x14ac:dyDescent="0.25">
      <c r="B16" s="4" t="s">
        <v>34</v>
      </c>
      <c r="C16" s="24"/>
      <c r="D16" s="4"/>
      <c r="E16" s="11">
        <v>41.67</v>
      </c>
      <c r="F16" s="11">
        <f t="shared" si="0"/>
        <v>0</v>
      </c>
      <c r="G16" s="55"/>
      <c r="H16" s="56"/>
    </row>
    <row r="17" spans="2:9" outlineLevel="1" x14ac:dyDescent="0.25">
      <c r="B17" s="4" t="s">
        <v>35</v>
      </c>
      <c r="C17" s="24"/>
      <c r="D17" s="4"/>
      <c r="E17" s="11">
        <v>41.67</v>
      </c>
      <c r="F17" s="11">
        <f t="shared" si="0"/>
        <v>0</v>
      </c>
      <c r="G17" s="55"/>
      <c r="H17" s="56"/>
    </row>
    <row r="18" spans="2:9" outlineLevel="1" x14ac:dyDescent="0.25">
      <c r="B18" s="4" t="s">
        <v>36</v>
      </c>
      <c r="C18" s="24"/>
      <c r="D18" s="4"/>
      <c r="E18" s="11">
        <v>83.33</v>
      </c>
      <c r="F18" s="11">
        <f t="shared" si="0"/>
        <v>0</v>
      </c>
      <c r="G18" s="55"/>
      <c r="H18" s="56"/>
    </row>
    <row r="19" spans="2:9" outlineLevel="1" x14ac:dyDescent="0.25">
      <c r="B19" s="4" t="s">
        <v>37</v>
      </c>
      <c r="C19" s="24"/>
      <c r="D19" s="4"/>
      <c r="E19" s="11">
        <v>1500</v>
      </c>
      <c r="F19" s="11">
        <f t="shared" si="0"/>
        <v>0</v>
      </c>
      <c r="G19" s="55"/>
      <c r="H19" s="56"/>
    </row>
    <row r="20" spans="2:9" outlineLevel="1" x14ac:dyDescent="0.25">
      <c r="B20" s="4" t="s">
        <v>38</v>
      </c>
      <c r="C20" s="24"/>
      <c r="D20" s="4"/>
      <c r="E20" s="11">
        <v>450.42</v>
      </c>
      <c r="F20" s="11">
        <f t="shared" si="0"/>
        <v>0</v>
      </c>
      <c r="G20" s="55"/>
      <c r="H20" s="56"/>
    </row>
    <row r="21" spans="2:9" outlineLevel="1" x14ac:dyDescent="0.25">
      <c r="B21" s="4" t="s">
        <v>39</v>
      </c>
      <c r="C21" s="24"/>
      <c r="D21" s="4"/>
      <c r="E21" s="11">
        <v>279.07</v>
      </c>
      <c r="F21" s="11">
        <f t="shared" si="0"/>
        <v>0</v>
      </c>
      <c r="G21" s="55"/>
      <c r="H21" s="56"/>
    </row>
    <row r="22" spans="2:9" outlineLevel="1" x14ac:dyDescent="0.25">
      <c r="B22" s="4" t="s">
        <v>40</v>
      </c>
      <c r="C22" s="24"/>
      <c r="D22" s="4"/>
      <c r="E22" s="11">
        <v>1359.41</v>
      </c>
      <c r="F22" s="11">
        <f t="shared" si="0"/>
        <v>0</v>
      </c>
      <c r="G22" s="55"/>
      <c r="H22" s="56"/>
    </row>
    <row r="23" spans="2:9" outlineLevel="1" x14ac:dyDescent="0.25">
      <c r="B23" s="4" t="s">
        <v>48</v>
      </c>
      <c r="C23" s="4"/>
      <c r="D23" s="4"/>
      <c r="E23" s="11">
        <v>1872</v>
      </c>
      <c r="F23" s="11">
        <f t="shared" si="0"/>
        <v>0</v>
      </c>
      <c r="G23" s="55"/>
      <c r="H23" s="56"/>
    </row>
    <row r="24" spans="2:9" outlineLevel="1" x14ac:dyDescent="0.25">
      <c r="B24" s="4" t="s">
        <v>49</v>
      </c>
      <c r="C24" s="4"/>
      <c r="D24" s="4"/>
      <c r="E24" s="11"/>
      <c r="F24" s="11">
        <f t="shared" si="0"/>
        <v>0</v>
      </c>
      <c r="G24" s="55"/>
      <c r="H24" s="56"/>
    </row>
    <row r="25" spans="2:9" outlineLevel="1" x14ac:dyDescent="0.25">
      <c r="B25" s="4"/>
      <c r="C25" s="4"/>
      <c r="D25" s="4"/>
      <c r="E25" s="11"/>
      <c r="F25" s="11">
        <f t="shared" si="0"/>
        <v>0</v>
      </c>
      <c r="G25" s="55"/>
      <c r="H25" s="56"/>
      <c r="I25" s="14"/>
    </row>
    <row r="26" spans="2:9" outlineLevel="1" x14ac:dyDescent="0.25">
      <c r="B26" s="4"/>
      <c r="C26" s="4"/>
      <c r="D26" s="4"/>
      <c r="E26" s="11"/>
      <c r="F26" s="11">
        <f t="shared" si="0"/>
        <v>0</v>
      </c>
      <c r="G26" s="55"/>
      <c r="H26" s="56"/>
    </row>
    <row r="27" spans="2:9" outlineLevel="1" x14ac:dyDescent="0.25">
      <c r="B27" s="4"/>
      <c r="C27" s="4"/>
      <c r="D27" s="4"/>
      <c r="E27" s="11"/>
      <c r="F27" s="11">
        <f>D27*E27/1000</f>
        <v>0</v>
      </c>
      <c r="G27" s="55"/>
      <c r="H27" s="56"/>
    </row>
    <row r="28" spans="2:9" outlineLevel="1" x14ac:dyDescent="0.25">
      <c r="B28" s="4"/>
      <c r="C28" s="4"/>
      <c r="D28" s="4"/>
      <c r="E28" s="11"/>
      <c r="F28" s="11">
        <f t="shared" si="0"/>
        <v>0</v>
      </c>
      <c r="G28" s="55"/>
      <c r="H28" s="56"/>
    </row>
    <row r="29" spans="2:9" x14ac:dyDescent="0.25">
      <c r="B29" s="25" t="s">
        <v>42</v>
      </c>
      <c r="C29" s="4"/>
      <c r="D29" s="4"/>
      <c r="E29" s="11"/>
      <c r="F29" s="11">
        <f t="shared" si="0"/>
        <v>0</v>
      </c>
      <c r="G29" s="55"/>
      <c r="H29" s="56"/>
    </row>
    <row r="30" spans="2:9" x14ac:dyDescent="0.25">
      <c r="B30" s="4" t="s">
        <v>12</v>
      </c>
      <c r="C30" s="4" t="s">
        <v>15</v>
      </c>
      <c r="D30" s="4">
        <v>420</v>
      </c>
      <c r="E30" s="11">
        <v>2.14</v>
      </c>
      <c r="F30" s="11">
        <f>IF(C30=$I$4,(D30*E30/$J$4),IF(C30=$I$5,(D30*E30/$J$5),IF(C30=$I$6,(D30*E30/$J$6))))</f>
        <v>0.89880000000000004</v>
      </c>
      <c r="G30" s="55"/>
      <c r="H30" s="56"/>
    </row>
    <row r="31" spans="2:9" x14ac:dyDescent="0.25">
      <c r="B31" s="4" t="s">
        <v>11</v>
      </c>
      <c r="C31" s="4" t="s">
        <v>15</v>
      </c>
      <c r="D31" s="4">
        <v>2000</v>
      </c>
      <c r="E31" s="11">
        <v>8.4</v>
      </c>
      <c r="F31" s="11">
        <f>IF(C31=$I$4,(D31*E31/$J$4),IF(C31=$I$5,(D31*E31/$J$5),IF(C31=$I$6,(D31*E31/$J$6))))</f>
        <v>16.8</v>
      </c>
      <c r="G31" s="55"/>
      <c r="H31" s="56"/>
    </row>
    <row r="32" spans="2:9" x14ac:dyDescent="0.25">
      <c r="B32" s="4" t="s">
        <v>16</v>
      </c>
      <c r="C32" s="4" t="s">
        <v>15</v>
      </c>
      <c r="D32" s="4">
        <v>8000</v>
      </c>
      <c r="E32" s="11">
        <v>9.8000000000000007</v>
      </c>
      <c r="F32" s="11">
        <f>IF(C32=$I$4,(D32*E32/$J$4),IF(C32=$I$5,(D32*E32/$J$5),IF(C32=$I$6,(D32*E32/$J$6))))</f>
        <v>78.400000000000006</v>
      </c>
      <c r="G32" s="55"/>
      <c r="H32" s="56"/>
      <c r="I32" s="14"/>
    </row>
    <row r="33" spans="2:8" x14ac:dyDescent="0.25">
      <c r="B33" s="4" t="s">
        <v>13</v>
      </c>
      <c r="C33" s="4" t="s">
        <v>15</v>
      </c>
      <c r="D33" s="4">
        <v>200</v>
      </c>
      <c r="E33" s="11">
        <v>4.0999999999999996</v>
      </c>
      <c r="F33" s="11">
        <f t="shared" ref="F33:F96" si="1">IF(C33=$I$4,(D33*E33/$J$4),IF(C33=$I$5,(D33*E33/$J$5),IF(C33=$I$6,(D33*E33/$J$6))))</f>
        <v>0.81999999999999984</v>
      </c>
      <c r="G33" s="55"/>
      <c r="H33" s="56"/>
    </row>
    <row r="34" spans="2:8" x14ac:dyDescent="0.25">
      <c r="B34" s="4" t="s">
        <v>104</v>
      </c>
      <c r="C34" s="4" t="s">
        <v>15</v>
      </c>
      <c r="D34" s="4">
        <v>2000</v>
      </c>
      <c r="E34" s="11">
        <v>5.6</v>
      </c>
      <c r="F34" s="11">
        <f t="shared" si="1"/>
        <v>11.2</v>
      </c>
      <c r="G34" s="55"/>
      <c r="H34" s="56"/>
    </row>
    <row r="35" spans="2:8" x14ac:dyDescent="0.25">
      <c r="B35" s="4" t="s">
        <v>105</v>
      </c>
      <c r="C35" s="4" t="s">
        <v>15</v>
      </c>
      <c r="D35" s="4">
        <v>1000</v>
      </c>
      <c r="E35" s="11">
        <v>5.2</v>
      </c>
      <c r="F35" s="11">
        <f t="shared" si="1"/>
        <v>5.2</v>
      </c>
      <c r="G35" s="55"/>
      <c r="H35" s="56"/>
    </row>
    <row r="36" spans="2:8" x14ac:dyDescent="0.25">
      <c r="B36" s="4" t="s">
        <v>106</v>
      </c>
      <c r="C36" s="4" t="s">
        <v>15</v>
      </c>
      <c r="D36" s="4">
        <v>50</v>
      </c>
      <c r="E36" s="11">
        <v>22</v>
      </c>
      <c r="F36" s="11">
        <f t="shared" si="1"/>
        <v>1.1000000000000001</v>
      </c>
      <c r="G36" s="55"/>
      <c r="H36" s="56"/>
    </row>
    <row r="37" spans="2:8" x14ac:dyDescent="0.25">
      <c r="B37" s="4" t="s">
        <v>107</v>
      </c>
      <c r="C37" s="4" t="s">
        <v>15</v>
      </c>
      <c r="D37" s="4">
        <v>100</v>
      </c>
      <c r="E37" s="11">
        <v>25</v>
      </c>
      <c r="F37" s="11">
        <f t="shared" si="1"/>
        <v>2.5</v>
      </c>
      <c r="G37" s="55"/>
      <c r="H37" s="56"/>
    </row>
    <row r="38" spans="2:8" x14ac:dyDescent="0.25">
      <c r="B38" s="4" t="s">
        <v>108</v>
      </c>
      <c r="C38" s="4" t="s">
        <v>15</v>
      </c>
      <c r="D38" s="4">
        <v>1000</v>
      </c>
      <c r="E38" s="11">
        <v>3.45</v>
      </c>
      <c r="F38" s="11">
        <f t="shared" si="1"/>
        <v>3.45</v>
      </c>
      <c r="G38" s="55"/>
      <c r="H38" s="56"/>
    </row>
    <row r="39" spans="2:8" x14ac:dyDescent="0.25">
      <c r="B39" s="4" t="s">
        <v>109</v>
      </c>
      <c r="C39" s="4" t="s">
        <v>15</v>
      </c>
      <c r="D39" s="4">
        <v>1000</v>
      </c>
      <c r="E39" s="11">
        <v>12.5</v>
      </c>
      <c r="F39" s="11">
        <f t="shared" si="1"/>
        <v>12.5</v>
      </c>
      <c r="G39" s="55"/>
      <c r="H39" s="56"/>
    </row>
    <row r="40" spans="2:8" x14ac:dyDescent="0.25">
      <c r="B40" s="4" t="s">
        <v>110</v>
      </c>
      <c r="C40" s="4" t="s">
        <v>15</v>
      </c>
      <c r="D40" s="4">
        <v>1000</v>
      </c>
      <c r="E40" s="11">
        <v>41.69</v>
      </c>
      <c r="F40" s="11">
        <f t="shared" si="1"/>
        <v>41.69</v>
      </c>
      <c r="G40" s="55"/>
      <c r="H40" s="56"/>
    </row>
    <row r="41" spans="2:8" x14ac:dyDescent="0.25">
      <c r="B41" s="4" t="s">
        <v>111</v>
      </c>
      <c r="C41" s="4" t="s">
        <v>15</v>
      </c>
      <c r="D41" s="4">
        <v>500</v>
      </c>
      <c r="E41" s="11">
        <v>25.22</v>
      </c>
      <c r="F41" s="11">
        <f t="shared" si="1"/>
        <v>12.61</v>
      </c>
      <c r="G41" s="55"/>
      <c r="H41" s="56"/>
    </row>
    <row r="42" spans="2:8" x14ac:dyDescent="0.25">
      <c r="B42" s="4" t="s">
        <v>112</v>
      </c>
      <c r="C42" s="5" t="s">
        <v>15</v>
      </c>
      <c r="D42" s="4">
        <v>3500</v>
      </c>
      <c r="E42" s="11">
        <v>15.81</v>
      </c>
      <c r="F42" s="11">
        <f t="shared" si="1"/>
        <v>55.335000000000001</v>
      </c>
      <c r="G42" s="55"/>
      <c r="H42" s="56"/>
    </row>
    <row r="43" spans="2:8" x14ac:dyDescent="0.25">
      <c r="B43" s="4" t="s">
        <v>113</v>
      </c>
      <c r="C43" s="5" t="s">
        <v>15</v>
      </c>
      <c r="D43" s="4">
        <v>5000</v>
      </c>
      <c r="E43" s="11">
        <v>1.83</v>
      </c>
      <c r="F43" s="11">
        <f t="shared" si="1"/>
        <v>9.15</v>
      </c>
      <c r="G43" s="55"/>
      <c r="H43" s="56"/>
    </row>
    <row r="44" spans="2:8" x14ac:dyDescent="0.25">
      <c r="B44" s="4" t="s">
        <v>114</v>
      </c>
      <c r="C44" s="5" t="s">
        <v>15</v>
      </c>
      <c r="D44" s="4">
        <v>600</v>
      </c>
      <c r="E44" s="11">
        <v>5.75</v>
      </c>
      <c r="F44" s="11">
        <f t="shared" si="1"/>
        <v>3.45</v>
      </c>
      <c r="G44" s="55"/>
      <c r="H44" s="56"/>
    </row>
    <row r="45" spans="2:8" x14ac:dyDescent="0.25">
      <c r="B45" s="4" t="s">
        <v>115</v>
      </c>
      <c r="C45" s="5" t="s">
        <v>197</v>
      </c>
      <c r="D45" s="4">
        <v>12</v>
      </c>
      <c r="E45" s="11">
        <v>2.2599999999999998</v>
      </c>
      <c r="F45" s="11">
        <f t="shared" si="1"/>
        <v>27.119999999999997</v>
      </c>
      <c r="G45" s="55"/>
      <c r="H45" s="56"/>
    </row>
    <row r="46" spans="2:8" x14ac:dyDescent="0.25">
      <c r="B46" s="4" t="s">
        <v>116</v>
      </c>
      <c r="C46" s="5" t="s">
        <v>197</v>
      </c>
      <c r="D46" s="4">
        <v>1</v>
      </c>
      <c r="E46" s="11">
        <v>1.1499999999999999</v>
      </c>
      <c r="F46" s="11">
        <f t="shared" si="1"/>
        <v>1.1499999999999999</v>
      </c>
      <c r="G46" s="55"/>
      <c r="H46" s="56"/>
    </row>
    <row r="47" spans="2:8" x14ac:dyDescent="0.25">
      <c r="B47" s="4" t="s">
        <v>117</v>
      </c>
      <c r="C47" s="5" t="s">
        <v>197</v>
      </c>
      <c r="D47" s="4">
        <v>1</v>
      </c>
      <c r="E47" s="11">
        <v>1.45</v>
      </c>
      <c r="F47" s="11">
        <f t="shared" si="1"/>
        <v>1.45</v>
      </c>
      <c r="G47" s="55"/>
      <c r="H47" s="56"/>
    </row>
    <row r="48" spans="2:8" x14ac:dyDescent="0.25">
      <c r="B48" s="4" t="s">
        <v>118</v>
      </c>
      <c r="C48" s="5" t="s">
        <v>197</v>
      </c>
      <c r="D48" s="4">
        <v>1</v>
      </c>
      <c r="E48" s="11">
        <v>2.37</v>
      </c>
      <c r="F48" s="11">
        <f t="shared" si="1"/>
        <v>2.37</v>
      </c>
      <c r="G48" s="55"/>
      <c r="H48" s="56"/>
    </row>
    <row r="49" spans="2:9" x14ac:dyDescent="0.25">
      <c r="B49" s="4" t="s">
        <v>123</v>
      </c>
      <c r="C49" s="5" t="s">
        <v>15</v>
      </c>
      <c r="D49" s="4">
        <v>350</v>
      </c>
      <c r="E49" s="11">
        <v>18.59</v>
      </c>
      <c r="F49" s="11">
        <f t="shared" si="1"/>
        <v>6.5065</v>
      </c>
      <c r="G49" s="55"/>
      <c r="H49" s="56"/>
    </row>
    <row r="50" spans="2:9" ht="15" customHeight="1" x14ac:dyDescent="0.25">
      <c r="B50" s="4" t="s">
        <v>124</v>
      </c>
      <c r="C50" s="5" t="s">
        <v>15</v>
      </c>
      <c r="D50" s="4">
        <v>50</v>
      </c>
      <c r="E50" s="11">
        <v>77.400000000000006</v>
      </c>
      <c r="F50" s="11">
        <f t="shared" si="1"/>
        <v>3.8700000000000006</v>
      </c>
      <c r="G50" s="61" t="s">
        <v>199</v>
      </c>
      <c r="H50" s="62"/>
      <c r="I50" s="50"/>
    </row>
    <row r="51" spans="2:9" x14ac:dyDescent="0.25">
      <c r="B51" s="4" t="s">
        <v>125</v>
      </c>
      <c r="C51" s="4" t="s">
        <v>15</v>
      </c>
      <c r="D51" s="4">
        <v>3000</v>
      </c>
      <c r="E51" s="11">
        <v>10.83</v>
      </c>
      <c r="F51" s="11">
        <f t="shared" si="1"/>
        <v>32.49</v>
      </c>
      <c r="G51" s="61"/>
      <c r="H51" s="62"/>
    </row>
    <row r="52" spans="2:9" x14ac:dyDescent="0.25">
      <c r="B52" s="4" t="s">
        <v>126</v>
      </c>
      <c r="C52" s="4" t="s">
        <v>197</v>
      </c>
      <c r="D52" s="4">
        <v>6</v>
      </c>
      <c r="E52" s="11">
        <v>0.32500000000000001</v>
      </c>
      <c r="F52" s="11">
        <f t="shared" si="1"/>
        <v>1.9500000000000002</v>
      </c>
      <c r="G52" s="61"/>
      <c r="H52" s="62"/>
      <c r="I52" s="14"/>
    </row>
    <row r="53" spans="2:9" x14ac:dyDescent="0.25">
      <c r="B53" s="4" t="s">
        <v>127</v>
      </c>
      <c r="C53" s="4" t="s">
        <v>15</v>
      </c>
      <c r="D53" s="4">
        <v>1000</v>
      </c>
      <c r="E53" s="11">
        <v>8.64</v>
      </c>
      <c r="F53" s="11">
        <f t="shared" si="1"/>
        <v>8.64</v>
      </c>
      <c r="G53" s="61"/>
      <c r="H53" s="62"/>
    </row>
    <row r="54" spans="2:9" x14ac:dyDescent="0.25">
      <c r="B54" s="4" t="s">
        <v>128</v>
      </c>
      <c r="C54" s="4" t="s">
        <v>15</v>
      </c>
      <c r="D54" s="4">
        <v>5000</v>
      </c>
      <c r="E54" s="11">
        <v>8.3800000000000008</v>
      </c>
      <c r="F54" s="11">
        <f t="shared" si="1"/>
        <v>41.900000000000006</v>
      </c>
      <c r="G54" s="61"/>
      <c r="H54" s="62"/>
    </row>
    <row r="55" spans="2:9" x14ac:dyDescent="0.25">
      <c r="B55" s="4" t="s">
        <v>129</v>
      </c>
      <c r="C55" s="4" t="s">
        <v>15</v>
      </c>
      <c r="D55" s="4">
        <v>800</v>
      </c>
      <c r="E55" s="11">
        <v>5.47</v>
      </c>
      <c r="F55" s="11">
        <f t="shared" si="1"/>
        <v>4.3760000000000003</v>
      </c>
      <c r="G55" s="61"/>
      <c r="H55" s="62"/>
    </row>
    <row r="56" spans="2:9" x14ac:dyDescent="0.25">
      <c r="B56" s="4" t="s">
        <v>130</v>
      </c>
      <c r="C56" s="5" t="s">
        <v>15</v>
      </c>
      <c r="D56" s="5">
        <v>250</v>
      </c>
      <c r="E56" s="11">
        <v>30.67</v>
      </c>
      <c r="F56" s="11">
        <f t="shared" si="1"/>
        <v>7.6675000000000004</v>
      </c>
      <c r="G56" s="61"/>
      <c r="H56" s="62"/>
    </row>
    <row r="57" spans="2:9" x14ac:dyDescent="0.25">
      <c r="B57" s="4" t="s">
        <v>131</v>
      </c>
      <c r="C57" s="4"/>
      <c r="D57" s="4"/>
      <c r="E57" s="11"/>
      <c r="F57" s="11" t="b">
        <f t="shared" si="1"/>
        <v>0</v>
      </c>
      <c r="G57" s="61"/>
      <c r="H57" s="62"/>
    </row>
    <row r="58" spans="2:9" x14ac:dyDescent="0.25">
      <c r="B58" s="4" t="s">
        <v>132</v>
      </c>
      <c r="C58" s="4"/>
      <c r="D58" s="4"/>
      <c r="E58" s="11"/>
      <c r="F58" s="11" t="b">
        <f t="shared" si="1"/>
        <v>0</v>
      </c>
      <c r="G58" s="61"/>
      <c r="H58" s="62"/>
    </row>
    <row r="59" spans="2:9" x14ac:dyDescent="0.25">
      <c r="B59" s="4" t="s">
        <v>133</v>
      </c>
      <c r="C59" s="4"/>
      <c r="D59" s="4"/>
      <c r="E59" s="11"/>
      <c r="F59" s="11" t="b">
        <f t="shared" si="1"/>
        <v>0</v>
      </c>
      <c r="G59" s="61"/>
      <c r="H59" s="62"/>
    </row>
    <row r="60" spans="2:9" x14ac:dyDescent="0.25">
      <c r="B60" s="4" t="s">
        <v>134</v>
      </c>
      <c r="C60" s="4" t="s">
        <v>15</v>
      </c>
      <c r="D60" s="4">
        <v>180</v>
      </c>
      <c r="E60" s="11">
        <v>39.28</v>
      </c>
      <c r="F60" s="11">
        <f t="shared" si="1"/>
        <v>7.0704000000000002</v>
      </c>
      <c r="G60" s="61" t="s">
        <v>199</v>
      </c>
      <c r="H60" s="62"/>
    </row>
    <row r="61" spans="2:9" x14ac:dyDescent="0.25">
      <c r="B61" s="4" t="s">
        <v>135</v>
      </c>
      <c r="C61" s="5" t="s">
        <v>15</v>
      </c>
      <c r="D61" s="4">
        <v>100</v>
      </c>
      <c r="E61" s="11">
        <v>67.099999999999994</v>
      </c>
      <c r="F61" s="11">
        <f t="shared" si="1"/>
        <v>6.7099999999999991</v>
      </c>
      <c r="G61" s="61" t="s">
        <v>199</v>
      </c>
      <c r="H61" s="62"/>
    </row>
    <row r="62" spans="2:9" x14ac:dyDescent="0.25">
      <c r="B62" s="4" t="s">
        <v>120</v>
      </c>
      <c r="C62" s="4"/>
      <c r="D62" s="4"/>
      <c r="E62" s="11"/>
      <c r="F62" s="11" t="b">
        <f t="shared" si="1"/>
        <v>0</v>
      </c>
      <c r="G62" s="61"/>
      <c r="H62" s="62"/>
    </row>
    <row r="63" spans="2:9" x14ac:dyDescent="0.25">
      <c r="B63" s="4" t="s">
        <v>136</v>
      </c>
      <c r="C63" s="4"/>
      <c r="D63" s="4"/>
      <c r="E63" s="11"/>
      <c r="F63" s="11" t="b">
        <f t="shared" si="1"/>
        <v>0</v>
      </c>
      <c r="G63" s="61"/>
      <c r="H63" s="62"/>
    </row>
    <row r="64" spans="2:9" x14ac:dyDescent="0.25">
      <c r="B64" s="4" t="s">
        <v>137</v>
      </c>
      <c r="C64" s="4"/>
      <c r="D64" s="4"/>
      <c r="E64" s="11"/>
      <c r="F64" s="11" t="b">
        <f t="shared" si="1"/>
        <v>0</v>
      </c>
      <c r="G64" s="61"/>
      <c r="H64" s="62"/>
    </row>
    <row r="65" spans="2:8" x14ac:dyDescent="0.25">
      <c r="B65" s="4" t="s">
        <v>138</v>
      </c>
      <c r="C65" s="4" t="s">
        <v>198</v>
      </c>
      <c r="D65" s="4"/>
      <c r="E65" s="11"/>
      <c r="F65" s="11">
        <f t="shared" si="1"/>
        <v>0</v>
      </c>
      <c r="G65" s="61"/>
      <c r="H65" s="62"/>
    </row>
    <row r="66" spans="2:8" x14ac:dyDescent="0.25">
      <c r="B66" s="4" t="s">
        <v>139</v>
      </c>
      <c r="C66" s="4"/>
      <c r="D66" s="4"/>
      <c r="E66" s="11"/>
      <c r="F66" s="11" t="b">
        <f t="shared" si="1"/>
        <v>0</v>
      </c>
      <c r="G66" s="61"/>
      <c r="H66" s="62"/>
    </row>
    <row r="67" spans="2:8" x14ac:dyDescent="0.25">
      <c r="B67" s="4" t="s">
        <v>140</v>
      </c>
      <c r="C67" s="4"/>
      <c r="D67" s="4"/>
      <c r="E67" s="11"/>
      <c r="F67" s="11" t="b">
        <f t="shared" si="1"/>
        <v>0</v>
      </c>
      <c r="G67" s="61"/>
      <c r="H67" s="62"/>
    </row>
    <row r="68" spans="2:8" x14ac:dyDescent="0.25">
      <c r="B68" s="4" t="s">
        <v>141</v>
      </c>
      <c r="C68" s="4"/>
      <c r="D68" s="4"/>
      <c r="E68" s="11"/>
      <c r="F68" s="11" t="b">
        <f t="shared" si="1"/>
        <v>0</v>
      </c>
      <c r="G68" s="61"/>
      <c r="H68" s="62"/>
    </row>
    <row r="69" spans="2:8" x14ac:dyDescent="0.25">
      <c r="B69" s="4" t="s">
        <v>142</v>
      </c>
      <c r="C69" s="4"/>
      <c r="D69" s="4"/>
      <c r="E69" s="11"/>
      <c r="F69" s="11" t="b">
        <f t="shared" si="1"/>
        <v>0</v>
      </c>
      <c r="G69" s="61"/>
      <c r="H69" s="62"/>
    </row>
    <row r="70" spans="2:8" x14ac:dyDescent="0.25">
      <c r="B70" s="4" t="s">
        <v>143</v>
      </c>
      <c r="C70" s="4"/>
      <c r="D70" s="4"/>
      <c r="E70" s="11"/>
      <c r="F70" s="11" t="b">
        <f t="shared" si="1"/>
        <v>0</v>
      </c>
      <c r="G70" s="61"/>
      <c r="H70" s="62"/>
    </row>
    <row r="71" spans="2:8" x14ac:dyDescent="0.25">
      <c r="B71" s="4" t="s">
        <v>144</v>
      </c>
      <c r="C71" s="4"/>
      <c r="D71" s="4"/>
      <c r="E71" s="11"/>
      <c r="F71" s="11" t="b">
        <f t="shared" si="1"/>
        <v>0</v>
      </c>
      <c r="G71" s="61"/>
      <c r="H71" s="62"/>
    </row>
    <row r="72" spans="2:8" x14ac:dyDescent="0.25">
      <c r="B72" s="4" t="s">
        <v>145</v>
      </c>
      <c r="C72" s="4"/>
      <c r="D72" s="4"/>
      <c r="E72" s="11"/>
      <c r="F72" s="11" t="b">
        <f t="shared" si="1"/>
        <v>0</v>
      </c>
      <c r="G72" s="61"/>
      <c r="H72" s="62"/>
    </row>
    <row r="73" spans="2:8" x14ac:dyDescent="0.25">
      <c r="B73" s="4" t="s">
        <v>146</v>
      </c>
      <c r="C73" s="4"/>
      <c r="D73" s="4"/>
      <c r="E73" s="11"/>
      <c r="F73" s="11" t="b">
        <f t="shared" si="1"/>
        <v>0</v>
      </c>
      <c r="G73" s="61"/>
      <c r="H73" s="62"/>
    </row>
    <row r="74" spans="2:8" x14ac:dyDescent="0.25">
      <c r="B74" s="4" t="s">
        <v>147</v>
      </c>
      <c r="C74" s="4"/>
      <c r="D74" s="4"/>
      <c r="E74" s="11"/>
      <c r="F74" s="11" t="b">
        <f t="shared" si="1"/>
        <v>0</v>
      </c>
      <c r="G74" s="61"/>
      <c r="H74" s="62"/>
    </row>
    <row r="75" spans="2:8" x14ac:dyDescent="0.25">
      <c r="B75" s="4" t="s">
        <v>148</v>
      </c>
      <c r="C75" s="4"/>
      <c r="D75" s="4"/>
      <c r="E75" s="11"/>
      <c r="F75" s="11" t="b">
        <f t="shared" si="1"/>
        <v>0</v>
      </c>
      <c r="G75" s="61"/>
      <c r="H75" s="62"/>
    </row>
    <row r="76" spans="2:8" x14ac:dyDescent="0.25">
      <c r="B76" s="4" t="s">
        <v>149</v>
      </c>
      <c r="C76" s="4"/>
      <c r="D76" s="4"/>
      <c r="E76" s="11"/>
      <c r="F76" s="11" t="b">
        <f t="shared" si="1"/>
        <v>0</v>
      </c>
      <c r="G76" s="61"/>
      <c r="H76" s="62"/>
    </row>
    <row r="77" spans="2:8" x14ac:dyDescent="0.25">
      <c r="B77" s="4" t="s">
        <v>121</v>
      </c>
      <c r="C77" s="4"/>
      <c r="D77" s="4"/>
      <c r="E77" s="11"/>
      <c r="F77" s="11" t="b">
        <f t="shared" si="1"/>
        <v>0</v>
      </c>
      <c r="G77" s="61"/>
      <c r="H77" s="62"/>
    </row>
    <row r="78" spans="2:8" x14ac:dyDescent="0.25">
      <c r="B78" s="4" t="s">
        <v>150</v>
      </c>
      <c r="C78" s="4"/>
      <c r="D78" s="4"/>
      <c r="E78" s="11"/>
      <c r="F78" s="11" t="b">
        <f t="shared" si="1"/>
        <v>0</v>
      </c>
      <c r="G78" s="61"/>
      <c r="H78" s="62"/>
    </row>
    <row r="79" spans="2:8" x14ac:dyDescent="0.25">
      <c r="B79" s="4" t="s">
        <v>151</v>
      </c>
      <c r="C79" s="4"/>
      <c r="D79" s="4"/>
      <c r="E79" s="11"/>
      <c r="F79" s="11" t="b">
        <f t="shared" si="1"/>
        <v>0</v>
      </c>
      <c r="G79" s="61"/>
      <c r="H79" s="62"/>
    </row>
    <row r="80" spans="2:8" x14ac:dyDescent="0.25">
      <c r="B80" s="4" t="s">
        <v>152</v>
      </c>
      <c r="C80" s="4"/>
      <c r="D80" s="4"/>
      <c r="E80" s="11"/>
      <c r="F80" s="11" t="b">
        <f t="shared" si="1"/>
        <v>0</v>
      </c>
      <c r="G80" s="61"/>
      <c r="H80" s="62"/>
    </row>
    <row r="81" spans="2:8" x14ac:dyDescent="0.25">
      <c r="B81" s="4" t="s">
        <v>153</v>
      </c>
      <c r="C81" s="4" t="s">
        <v>15</v>
      </c>
      <c r="D81" s="4">
        <v>400</v>
      </c>
      <c r="E81" s="11">
        <v>20.65</v>
      </c>
      <c r="F81" s="11">
        <f t="shared" si="1"/>
        <v>8.26</v>
      </c>
      <c r="G81" s="61"/>
      <c r="H81" s="62"/>
    </row>
    <row r="82" spans="2:8" x14ac:dyDescent="0.25">
      <c r="B82" s="4" t="s">
        <v>154</v>
      </c>
      <c r="C82" s="4"/>
      <c r="D82" s="4"/>
      <c r="E82" s="11"/>
      <c r="F82" s="11" t="b">
        <f t="shared" si="1"/>
        <v>0</v>
      </c>
      <c r="G82" s="61"/>
      <c r="H82" s="62"/>
    </row>
    <row r="83" spans="2:8" x14ac:dyDescent="0.25">
      <c r="B83" s="4" t="s">
        <v>155</v>
      </c>
      <c r="C83" s="4"/>
      <c r="D83" s="4"/>
      <c r="E83" s="11"/>
      <c r="F83" s="11" t="b">
        <f t="shared" si="1"/>
        <v>0</v>
      </c>
      <c r="G83" s="61"/>
      <c r="H83" s="62"/>
    </row>
    <row r="84" spans="2:8" x14ac:dyDescent="0.25">
      <c r="B84" s="4" t="s">
        <v>156</v>
      </c>
      <c r="C84" s="4"/>
      <c r="D84" s="4"/>
      <c r="E84" s="11"/>
      <c r="F84" s="11" t="b">
        <f t="shared" si="1"/>
        <v>0</v>
      </c>
      <c r="G84" s="61"/>
      <c r="H84" s="62"/>
    </row>
    <row r="85" spans="2:8" x14ac:dyDescent="0.25">
      <c r="B85" s="4" t="s">
        <v>158</v>
      </c>
      <c r="C85" s="4" t="s">
        <v>15</v>
      </c>
      <c r="D85" s="4">
        <v>3000</v>
      </c>
      <c r="E85" s="11">
        <v>4.87</v>
      </c>
      <c r="F85" s="11">
        <f t="shared" si="1"/>
        <v>14.61</v>
      </c>
      <c r="G85" s="61"/>
      <c r="H85" s="62"/>
    </row>
    <row r="86" spans="2:8" x14ac:dyDescent="0.25">
      <c r="B86" s="4" t="s">
        <v>157</v>
      </c>
      <c r="C86" s="4"/>
      <c r="D86" s="4"/>
      <c r="E86" s="11"/>
      <c r="F86" s="11" t="b">
        <f t="shared" si="1"/>
        <v>0</v>
      </c>
      <c r="G86" s="61"/>
      <c r="H86" s="62"/>
    </row>
    <row r="87" spans="2:8" x14ac:dyDescent="0.25">
      <c r="B87" s="4" t="s">
        <v>159</v>
      </c>
      <c r="C87" s="4" t="s">
        <v>15</v>
      </c>
      <c r="D87" s="4">
        <v>5000</v>
      </c>
      <c r="E87" s="11">
        <v>5.3</v>
      </c>
      <c r="F87" s="11">
        <f t="shared" si="1"/>
        <v>26.5</v>
      </c>
      <c r="G87" s="61"/>
      <c r="H87" s="62"/>
    </row>
    <row r="88" spans="2:8" x14ac:dyDescent="0.25">
      <c r="B88" s="4" t="s">
        <v>160</v>
      </c>
      <c r="C88" s="4" t="s">
        <v>15</v>
      </c>
      <c r="D88" s="4">
        <v>5000</v>
      </c>
      <c r="E88" s="11">
        <v>5.3</v>
      </c>
      <c r="F88" s="11">
        <f t="shared" si="1"/>
        <v>26.5</v>
      </c>
      <c r="G88" s="61"/>
      <c r="H88" s="62"/>
    </row>
    <row r="89" spans="2:8" x14ac:dyDescent="0.25">
      <c r="B89" s="4" t="s">
        <v>161</v>
      </c>
      <c r="C89" s="4" t="s">
        <v>15</v>
      </c>
      <c r="D89" s="4">
        <v>5000</v>
      </c>
      <c r="E89" s="11">
        <v>5.3</v>
      </c>
      <c r="F89" s="11">
        <f t="shared" si="1"/>
        <v>26.5</v>
      </c>
      <c r="G89" s="61"/>
      <c r="H89" s="62"/>
    </row>
    <row r="90" spans="2:8" x14ac:dyDescent="0.25">
      <c r="B90" s="4" t="s">
        <v>162</v>
      </c>
      <c r="C90" s="4"/>
      <c r="D90" s="4"/>
      <c r="E90" s="11"/>
      <c r="F90" s="11" t="b">
        <f t="shared" si="1"/>
        <v>0</v>
      </c>
      <c r="G90" s="61"/>
      <c r="H90" s="62"/>
    </row>
    <row r="91" spans="2:8" x14ac:dyDescent="0.25">
      <c r="B91" s="4" t="s">
        <v>163</v>
      </c>
      <c r="C91" s="4"/>
      <c r="D91" s="4"/>
      <c r="E91" s="11"/>
      <c r="F91" s="11" t="b">
        <f t="shared" si="1"/>
        <v>0</v>
      </c>
      <c r="G91" s="61"/>
      <c r="H91" s="62"/>
    </row>
    <row r="92" spans="2:8" x14ac:dyDescent="0.25">
      <c r="B92" s="4" t="s">
        <v>164</v>
      </c>
      <c r="C92" s="4"/>
      <c r="D92" s="4"/>
      <c r="E92" s="11"/>
      <c r="F92" s="11" t="b">
        <f t="shared" si="1"/>
        <v>0</v>
      </c>
      <c r="G92" s="61"/>
      <c r="H92" s="62"/>
    </row>
    <row r="93" spans="2:8" x14ac:dyDescent="0.25">
      <c r="B93" s="4" t="s">
        <v>165</v>
      </c>
      <c r="C93" s="4"/>
      <c r="D93" s="4"/>
      <c r="E93" s="11"/>
      <c r="F93" s="11" t="b">
        <f t="shared" si="1"/>
        <v>0</v>
      </c>
      <c r="G93" s="61"/>
      <c r="H93" s="62"/>
    </row>
    <row r="94" spans="2:8" x14ac:dyDescent="0.25">
      <c r="B94" s="4" t="s">
        <v>166</v>
      </c>
      <c r="C94" s="4"/>
      <c r="D94" s="4"/>
      <c r="E94" s="11"/>
      <c r="F94" s="11" t="b">
        <f t="shared" si="1"/>
        <v>0</v>
      </c>
      <c r="G94" s="61"/>
      <c r="H94" s="62"/>
    </row>
    <row r="95" spans="2:8" x14ac:dyDescent="0.25">
      <c r="B95" s="4" t="s">
        <v>167</v>
      </c>
      <c r="C95" s="4"/>
      <c r="D95" s="4"/>
      <c r="E95" s="11"/>
      <c r="F95" s="11" t="b">
        <f t="shared" si="1"/>
        <v>0</v>
      </c>
      <c r="G95" s="61"/>
      <c r="H95" s="62"/>
    </row>
    <row r="96" spans="2:8" x14ac:dyDescent="0.25">
      <c r="B96" s="4" t="s">
        <v>168</v>
      </c>
      <c r="C96" s="4"/>
      <c r="D96" s="4"/>
      <c r="E96" s="11"/>
      <c r="F96" s="11" t="b">
        <f t="shared" si="1"/>
        <v>0</v>
      </c>
      <c r="G96" s="61"/>
      <c r="H96" s="62"/>
    </row>
    <row r="97" spans="2:8" x14ac:dyDescent="0.25">
      <c r="B97" s="4" t="s">
        <v>169</v>
      </c>
      <c r="C97" s="4"/>
      <c r="D97" s="4"/>
      <c r="E97" s="11"/>
      <c r="F97" s="11" t="b">
        <f t="shared" ref="F97:F160" si="2">IF(C97=$I$4,(D97*E97/$J$4),IF(C97=$I$5,(D97*E97/$J$5),IF(C97=$I$6,(D97*E97/$J$6))))</f>
        <v>0</v>
      </c>
      <c r="G97" s="61"/>
      <c r="H97" s="62"/>
    </row>
    <row r="98" spans="2:8" x14ac:dyDescent="0.25">
      <c r="B98" s="4" t="s">
        <v>170</v>
      </c>
      <c r="C98" s="4"/>
      <c r="D98" s="4"/>
      <c r="E98" s="11"/>
      <c r="F98" s="11" t="b">
        <f t="shared" si="2"/>
        <v>0</v>
      </c>
      <c r="G98" s="61"/>
      <c r="H98" s="62"/>
    </row>
    <row r="99" spans="2:8" x14ac:dyDescent="0.25">
      <c r="B99" s="4" t="s">
        <v>171</v>
      </c>
      <c r="C99" s="4"/>
      <c r="D99" s="4"/>
      <c r="E99" s="11"/>
      <c r="F99" s="11" t="b">
        <f t="shared" si="2"/>
        <v>0</v>
      </c>
      <c r="G99" s="61"/>
      <c r="H99" s="62"/>
    </row>
    <row r="100" spans="2:8" x14ac:dyDescent="0.25">
      <c r="B100" s="4" t="s">
        <v>172</v>
      </c>
      <c r="C100" s="4"/>
      <c r="D100" s="4"/>
      <c r="E100" s="11"/>
      <c r="F100" s="11" t="b">
        <f t="shared" si="2"/>
        <v>0</v>
      </c>
      <c r="G100" s="61"/>
      <c r="H100" s="62"/>
    </row>
    <row r="101" spans="2:8" x14ac:dyDescent="0.25">
      <c r="B101" s="4" t="s">
        <v>173</v>
      </c>
      <c r="C101" s="4"/>
      <c r="D101" s="4"/>
      <c r="E101" s="11"/>
      <c r="F101" s="11" t="b">
        <f t="shared" si="2"/>
        <v>0</v>
      </c>
      <c r="G101" s="61"/>
      <c r="H101" s="62"/>
    </row>
    <row r="102" spans="2:8" x14ac:dyDescent="0.25">
      <c r="B102" s="4" t="s">
        <v>174</v>
      </c>
      <c r="C102" s="4"/>
      <c r="D102" s="4"/>
      <c r="E102" s="11"/>
      <c r="F102" s="11" t="b">
        <f t="shared" si="2"/>
        <v>0</v>
      </c>
      <c r="G102" s="61"/>
      <c r="H102" s="62"/>
    </row>
    <row r="103" spans="2:8" x14ac:dyDescent="0.25">
      <c r="B103" s="4" t="s">
        <v>175</v>
      </c>
      <c r="C103" s="4"/>
      <c r="D103" s="4"/>
      <c r="E103" s="11"/>
      <c r="F103" s="11" t="b">
        <f t="shared" si="2"/>
        <v>0</v>
      </c>
      <c r="G103" s="61"/>
      <c r="H103" s="62"/>
    </row>
    <row r="104" spans="2:8" x14ac:dyDescent="0.25">
      <c r="B104" s="4" t="s">
        <v>176</v>
      </c>
      <c r="C104" s="4"/>
      <c r="D104" s="4"/>
      <c r="E104" s="11"/>
      <c r="F104" s="11" t="b">
        <f t="shared" si="2"/>
        <v>0</v>
      </c>
      <c r="G104" s="61"/>
      <c r="H104" s="62"/>
    </row>
    <row r="105" spans="2:8" x14ac:dyDescent="0.25">
      <c r="B105" s="4" t="s">
        <v>177</v>
      </c>
      <c r="C105" s="4"/>
      <c r="D105" s="4"/>
      <c r="E105" s="11"/>
      <c r="F105" s="11" t="b">
        <f t="shared" si="2"/>
        <v>0</v>
      </c>
      <c r="G105" s="61"/>
      <c r="H105" s="62"/>
    </row>
    <row r="106" spans="2:8" x14ac:dyDescent="0.25">
      <c r="B106" s="4" t="s">
        <v>178</v>
      </c>
      <c r="C106" s="4"/>
      <c r="D106" s="4"/>
      <c r="E106" s="11"/>
      <c r="F106" s="11" t="b">
        <f t="shared" si="2"/>
        <v>0</v>
      </c>
      <c r="G106" s="61"/>
      <c r="H106" s="62"/>
    </row>
    <row r="107" spans="2:8" x14ac:dyDescent="0.25">
      <c r="B107" s="4" t="s">
        <v>122</v>
      </c>
      <c r="C107" s="4"/>
      <c r="D107" s="4"/>
      <c r="E107" s="11"/>
      <c r="F107" s="11" t="b">
        <f t="shared" si="2"/>
        <v>0</v>
      </c>
      <c r="G107" s="61"/>
      <c r="H107" s="62"/>
    </row>
    <row r="108" spans="2:8" x14ac:dyDescent="0.25">
      <c r="B108" s="4" t="s">
        <v>179</v>
      </c>
      <c r="C108" s="4"/>
      <c r="D108" s="4"/>
      <c r="E108" s="11"/>
      <c r="F108" s="11" t="b">
        <f t="shared" si="2"/>
        <v>0</v>
      </c>
      <c r="G108" s="61"/>
      <c r="H108" s="62"/>
    </row>
    <row r="109" spans="2:8" x14ac:dyDescent="0.25">
      <c r="B109" s="5" t="s">
        <v>180</v>
      </c>
      <c r="C109" s="5" t="s">
        <v>15</v>
      </c>
      <c r="D109" s="5">
        <v>1000</v>
      </c>
      <c r="E109" s="11">
        <v>3.88</v>
      </c>
      <c r="F109" s="11">
        <f t="shared" si="2"/>
        <v>3.88</v>
      </c>
      <c r="G109" s="61"/>
      <c r="H109" s="62"/>
    </row>
    <row r="110" spans="2:8" x14ac:dyDescent="0.25">
      <c r="B110" s="4" t="s">
        <v>181</v>
      </c>
      <c r="C110" s="4"/>
      <c r="D110" s="4"/>
      <c r="E110" s="11"/>
      <c r="F110" s="11" t="b">
        <f t="shared" si="2"/>
        <v>0</v>
      </c>
      <c r="G110" s="61"/>
      <c r="H110" s="62"/>
    </row>
    <row r="111" spans="2:8" x14ac:dyDescent="0.25">
      <c r="B111" s="4" t="s">
        <v>182</v>
      </c>
      <c r="C111" s="4" t="s">
        <v>15</v>
      </c>
      <c r="D111" s="4"/>
      <c r="E111" s="11"/>
      <c r="F111" s="11">
        <f t="shared" si="2"/>
        <v>0</v>
      </c>
      <c r="G111" s="61"/>
      <c r="H111" s="62"/>
    </row>
    <row r="112" spans="2:8" x14ac:dyDescent="0.25">
      <c r="B112" s="4" t="s">
        <v>183</v>
      </c>
      <c r="C112" s="4"/>
      <c r="D112" s="4"/>
      <c r="E112" s="11"/>
      <c r="F112" s="11" t="b">
        <f t="shared" si="2"/>
        <v>0</v>
      </c>
      <c r="G112" s="61"/>
      <c r="H112" s="62"/>
    </row>
    <row r="113" spans="2:10" x14ac:dyDescent="0.25">
      <c r="B113" s="4" t="s">
        <v>184</v>
      </c>
      <c r="C113" s="4" t="s">
        <v>15</v>
      </c>
      <c r="D113" s="4">
        <v>504</v>
      </c>
      <c r="E113" s="11">
        <v>14.51</v>
      </c>
      <c r="F113" s="11">
        <f t="shared" si="2"/>
        <v>7.31304</v>
      </c>
      <c r="G113" s="61"/>
      <c r="H113" s="62"/>
    </row>
    <row r="114" spans="2:10" x14ac:dyDescent="0.25">
      <c r="B114" s="4"/>
      <c r="C114" s="4"/>
      <c r="D114" s="4"/>
      <c r="E114" s="11"/>
      <c r="F114" s="11" t="b">
        <f t="shared" si="2"/>
        <v>0</v>
      </c>
      <c r="G114" s="61"/>
      <c r="H114" s="62"/>
    </row>
    <row r="115" spans="2:10" x14ac:dyDescent="0.25">
      <c r="B115" s="4"/>
      <c r="C115" s="4"/>
      <c r="D115" s="4"/>
      <c r="E115" s="11"/>
      <c r="F115" s="11" t="b">
        <f t="shared" si="2"/>
        <v>0</v>
      </c>
      <c r="G115" s="61"/>
      <c r="H115" s="62"/>
    </row>
    <row r="116" spans="2:10" x14ac:dyDescent="0.25">
      <c r="B116" s="4" t="s">
        <v>187</v>
      </c>
      <c r="C116" s="4"/>
      <c r="D116" s="4"/>
      <c r="E116" s="11"/>
      <c r="F116" s="11" t="b">
        <f t="shared" si="2"/>
        <v>0</v>
      </c>
      <c r="G116" s="61"/>
      <c r="H116" s="62"/>
    </row>
    <row r="117" spans="2:10" x14ac:dyDescent="0.25">
      <c r="B117" s="4" t="s">
        <v>188</v>
      </c>
      <c r="C117" s="4"/>
      <c r="D117" s="4"/>
      <c r="E117" s="11"/>
      <c r="F117" s="11" t="b">
        <f t="shared" si="2"/>
        <v>0</v>
      </c>
      <c r="G117" s="61"/>
      <c r="H117" s="62"/>
    </row>
    <row r="118" spans="2:10" x14ac:dyDescent="0.25">
      <c r="B118" s="4" t="s">
        <v>189</v>
      </c>
      <c r="C118" s="4" t="s">
        <v>15</v>
      </c>
      <c r="D118" s="4">
        <v>180</v>
      </c>
      <c r="E118" s="11">
        <v>22.35</v>
      </c>
      <c r="F118" s="11">
        <f t="shared" si="2"/>
        <v>4.0230000000000006</v>
      </c>
      <c r="G118" s="61"/>
      <c r="H118" s="62"/>
      <c r="I118" s="40"/>
    </row>
    <row r="119" spans="2:10" x14ac:dyDescent="0.25">
      <c r="B119" s="4" t="s">
        <v>190</v>
      </c>
      <c r="C119" s="4"/>
      <c r="D119" s="4"/>
      <c r="E119" s="11"/>
      <c r="F119" s="11" t="b">
        <f t="shared" si="2"/>
        <v>0</v>
      </c>
      <c r="G119" s="61"/>
      <c r="H119" s="62"/>
    </row>
    <row r="120" spans="2:10" x14ac:dyDescent="0.25">
      <c r="B120" s="4" t="s">
        <v>191</v>
      </c>
      <c r="C120" s="4"/>
      <c r="D120" s="4"/>
      <c r="E120" s="11"/>
      <c r="F120" s="11" t="b">
        <f t="shared" si="2"/>
        <v>0</v>
      </c>
      <c r="G120" s="61"/>
      <c r="H120" s="62"/>
    </row>
    <row r="121" spans="2:10" x14ac:dyDescent="0.25">
      <c r="B121" s="4" t="s">
        <v>192</v>
      </c>
      <c r="C121" s="4"/>
      <c r="D121" s="4"/>
      <c r="E121" s="11"/>
      <c r="F121" s="11" t="b">
        <f t="shared" si="2"/>
        <v>0</v>
      </c>
      <c r="G121" s="61"/>
      <c r="H121" s="62"/>
    </row>
    <row r="122" spans="2:10" x14ac:dyDescent="0.25">
      <c r="B122" s="4" t="s">
        <v>205</v>
      </c>
      <c r="C122" s="4" t="s">
        <v>15</v>
      </c>
      <c r="D122" s="4">
        <v>280</v>
      </c>
      <c r="E122" s="11"/>
      <c r="F122" s="11">
        <f t="shared" si="2"/>
        <v>0</v>
      </c>
      <c r="G122" s="61"/>
      <c r="H122" s="62"/>
    </row>
    <row r="123" spans="2:10" x14ac:dyDescent="0.25">
      <c r="B123" s="4" t="s">
        <v>195</v>
      </c>
      <c r="C123" s="4" t="s">
        <v>15</v>
      </c>
      <c r="D123" s="4">
        <v>55</v>
      </c>
      <c r="E123" s="11">
        <v>69.8</v>
      </c>
      <c r="F123" s="11">
        <f t="shared" si="2"/>
        <v>3.839</v>
      </c>
      <c r="G123" s="61"/>
      <c r="H123" s="62"/>
    </row>
    <row r="124" spans="2:10" x14ac:dyDescent="0.25">
      <c r="B124" s="4" t="s">
        <v>194</v>
      </c>
      <c r="C124" s="4" t="s">
        <v>15</v>
      </c>
      <c r="D124" s="4">
        <v>0</v>
      </c>
      <c r="E124" s="11">
        <v>0</v>
      </c>
      <c r="F124" s="11">
        <f t="shared" si="2"/>
        <v>0</v>
      </c>
      <c r="G124" s="61"/>
      <c r="H124" s="62"/>
    </row>
    <row r="125" spans="2:10" x14ac:dyDescent="0.25">
      <c r="B125" s="4" t="s">
        <v>196</v>
      </c>
      <c r="C125" s="4"/>
      <c r="D125" s="4"/>
      <c r="E125" s="11"/>
      <c r="F125" s="11" t="b">
        <f t="shared" si="2"/>
        <v>0</v>
      </c>
      <c r="G125" s="61"/>
      <c r="H125" s="62"/>
    </row>
    <row r="126" spans="2:10" x14ac:dyDescent="0.25">
      <c r="B126" s="4"/>
      <c r="C126" s="4"/>
      <c r="D126" s="4"/>
      <c r="E126" s="11"/>
      <c r="F126" s="11" t="b">
        <f t="shared" si="2"/>
        <v>0</v>
      </c>
      <c r="G126" s="61"/>
      <c r="H126" s="62"/>
    </row>
    <row r="127" spans="2:10" x14ac:dyDescent="0.25">
      <c r="B127" s="4" t="s">
        <v>201</v>
      </c>
      <c r="C127" s="38" t="s">
        <v>198</v>
      </c>
      <c r="D127" s="4">
        <v>250</v>
      </c>
      <c r="E127" s="11">
        <v>7.2</v>
      </c>
      <c r="F127" s="11">
        <f t="shared" si="2"/>
        <v>18</v>
      </c>
      <c r="G127" s="61" t="s">
        <v>202</v>
      </c>
      <c r="H127" s="62"/>
      <c r="J127" s="14"/>
    </row>
    <row r="128" spans="2:10" ht="15" customHeight="1" x14ac:dyDescent="0.25">
      <c r="B128" s="54" t="s">
        <v>185</v>
      </c>
      <c r="C128" s="4" t="s">
        <v>198</v>
      </c>
      <c r="D128" s="4"/>
      <c r="E128" s="11"/>
      <c r="F128" s="11">
        <f t="shared" si="2"/>
        <v>0</v>
      </c>
      <c r="G128" s="61" t="s">
        <v>203</v>
      </c>
      <c r="H128" s="62"/>
      <c r="I128" s="62"/>
      <c r="J128" s="62"/>
    </row>
    <row r="129" spans="2:8" x14ac:dyDescent="0.25">
      <c r="B129" s="54" t="s">
        <v>186</v>
      </c>
      <c r="C129" s="4" t="s">
        <v>15</v>
      </c>
      <c r="D129" s="4"/>
      <c r="E129" s="11"/>
      <c r="F129" s="11">
        <f t="shared" si="2"/>
        <v>0</v>
      </c>
      <c r="G129" s="61"/>
      <c r="H129" s="62"/>
    </row>
    <row r="130" spans="2:8" x14ac:dyDescent="0.25">
      <c r="B130" s="4"/>
      <c r="C130" s="4"/>
      <c r="D130" s="4"/>
      <c r="E130" s="11"/>
      <c r="F130" s="11" t="b">
        <f t="shared" si="2"/>
        <v>0</v>
      </c>
      <c r="G130" s="61"/>
      <c r="H130" s="62"/>
    </row>
    <row r="131" spans="2:8" x14ac:dyDescent="0.25">
      <c r="B131" s="4"/>
      <c r="C131" s="4"/>
      <c r="D131" s="4"/>
      <c r="E131" s="11"/>
      <c r="F131" s="11" t="b">
        <f t="shared" si="2"/>
        <v>0</v>
      </c>
      <c r="G131" s="61"/>
      <c r="H131" s="62"/>
    </row>
    <row r="132" spans="2:8" x14ac:dyDescent="0.25">
      <c r="B132" s="4"/>
      <c r="C132" s="4"/>
      <c r="D132" s="4"/>
      <c r="E132" s="11"/>
      <c r="F132" s="11" t="b">
        <f t="shared" si="2"/>
        <v>0</v>
      </c>
      <c r="G132" s="61"/>
      <c r="H132" s="62"/>
    </row>
    <row r="133" spans="2:8" x14ac:dyDescent="0.25">
      <c r="B133" s="4"/>
      <c r="C133" s="4"/>
      <c r="D133" s="4"/>
      <c r="E133" s="11"/>
      <c r="F133" s="11" t="b">
        <f t="shared" si="2"/>
        <v>0</v>
      </c>
      <c r="G133" s="61"/>
      <c r="H133" s="62"/>
    </row>
    <row r="134" spans="2:8" x14ac:dyDescent="0.25">
      <c r="B134" s="4"/>
      <c r="C134" s="4"/>
      <c r="D134" s="4"/>
      <c r="E134" s="11"/>
      <c r="F134" s="11" t="b">
        <f t="shared" si="2"/>
        <v>0</v>
      </c>
      <c r="G134" s="61"/>
      <c r="H134" s="62"/>
    </row>
    <row r="135" spans="2:8" x14ac:dyDescent="0.25">
      <c r="B135" s="4"/>
      <c r="C135" s="4"/>
      <c r="D135" s="4"/>
      <c r="E135" s="11"/>
      <c r="F135" s="11" t="b">
        <f t="shared" si="2"/>
        <v>0</v>
      </c>
      <c r="G135" s="61"/>
      <c r="H135" s="62"/>
    </row>
    <row r="136" spans="2:8" x14ac:dyDescent="0.25">
      <c r="B136" s="4"/>
      <c r="C136" s="4"/>
      <c r="D136" s="4"/>
      <c r="E136" s="11"/>
      <c r="F136" s="11" t="b">
        <f t="shared" si="2"/>
        <v>0</v>
      </c>
      <c r="G136" s="61"/>
      <c r="H136" s="62"/>
    </row>
    <row r="137" spans="2:8" x14ac:dyDescent="0.25">
      <c r="B137" s="4"/>
      <c r="C137" s="4"/>
      <c r="D137" s="4"/>
      <c r="E137" s="11"/>
      <c r="F137" s="11" t="b">
        <f t="shared" si="2"/>
        <v>0</v>
      </c>
      <c r="G137" s="61"/>
      <c r="H137" s="62"/>
    </row>
    <row r="138" spans="2:8" x14ac:dyDescent="0.25">
      <c r="B138" s="4"/>
      <c r="C138" s="4"/>
      <c r="D138" s="4"/>
      <c r="E138" s="11"/>
      <c r="F138" s="11" t="b">
        <f t="shared" si="2"/>
        <v>0</v>
      </c>
      <c r="G138" s="61"/>
      <c r="H138" s="62"/>
    </row>
    <row r="139" spans="2:8" x14ac:dyDescent="0.25">
      <c r="B139" s="4"/>
      <c r="C139" s="4"/>
      <c r="D139" s="4"/>
      <c r="E139" s="11"/>
      <c r="F139" s="11" t="b">
        <f t="shared" si="2"/>
        <v>0</v>
      </c>
      <c r="G139" s="61"/>
      <c r="H139" s="62"/>
    </row>
    <row r="140" spans="2:8" x14ac:dyDescent="0.25">
      <c r="B140" s="4"/>
      <c r="C140" s="4"/>
      <c r="D140" s="4"/>
      <c r="E140" s="11"/>
      <c r="F140" s="11" t="b">
        <f t="shared" si="2"/>
        <v>0</v>
      </c>
      <c r="G140" s="61"/>
      <c r="H140" s="62"/>
    </row>
    <row r="141" spans="2:8" x14ac:dyDescent="0.25">
      <c r="B141" s="4"/>
      <c r="C141" s="4"/>
      <c r="D141" s="4"/>
      <c r="E141" s="11"/>
      <c r="F141" s="11" t="b">
        <f t="shared" si="2"/>
        <v>0</v>
      </c>
      <c r="G141" s="61"/>
      <c r="H141" s="62"/>
    </row>
    <row r="142" spans="2:8" x14ac:dyDescent="0.25">
      <c r="B142" s="4"/>
      <c r="C142" s="4"/>
      <c r="D142" s="4"/>
      <c r="E142" s="11"/>
      <c r="F142" s="11" t="b">
        <f t="shared" si="2"/>
        <v>0</v>
      </c>
      <c r="G142" s="61"/>
      <c r="H142" s="62"/>
    </row>
    <row r="143" spans="2:8" x14ac:dyDescent="0.25">
      <c r="B143" s="4"/>
      <c r="C143" s="4"/>
      <c r="D143" s="4"/>
      <c r="E143" s="11"/>
      <c r="F143" s="11" t="b">
        <f t="shared" si="2"/>
        <v>0</v>
      </c>
      <c r="G143" s="61"/>
      <c r="H143" s="62"/>
    </row>
    <row r="144" spans="2:8" x14ac:dyDescent="0.25">
      <c r="B144" s="4"/>
      <c r="C144" s="4"/>
      <c r="D144" s="4"/>
      <c r="E144" s="11"/>
      <c r="F144" s="11" t="b">
        <f t="shared" si="2"/>
        <v>0</v>
      </c>
      <c r="G144" s="61"/>
      <c r="H144" s="62"/>
    </row>
    <row r="145" spans="2:8" x14ac:dyDescent="0.25">
      <c r="B145" s="4"/>
      <c r="C145" s="4"/>
      <c r="D145" s="4"/>
      <c r="E145" s="11"/>
      <c r="F145" s="11" t="b">
        <f t="shared" si="2"/>
        <v>0</v>
      </c>
      <c r="G145" s="61"/>
      <c r="H145" s="62"/>
    </row>
    <row r="146" spans="2:8" x14ac:dyDescent="0.25">
      <c r="B146" s="4"/>
      <c r="C146" s="4"/>
      <c r="D146" s="4"/>
      <c r="E146" s="11"/>
      <c r="F146" s="11" t="b">
        <f t="shared" si="2"/>
        <v>0</v>
      </c>
      <c r="G146" s="61"/>
      <c r="H146" s="62"/>
    </row>
    <row r="147" spans="2:8" x14ac:dyDescent="0.25">
      <c r="B147" s="4"/>
      <c r="C147" s="4"/>
      <c r="D147" s="4"/>
      <c r="E147" s="11"/>
      <c r="F147" s="11" t="b">
        <f t="shared" si="2"/>
        <v>0</v>
      </c>
      <c r="G147" s="61"/>
      <c r="H147" s="62"/>
    </row>
    <row r="148" spans="2:8" x14ac:dyDescent="0.25">
      <c r="B148" s="4"/>
      <c r="C148" s="4"/>
      <c r="D148" s="4"/>
      <c r="E148" s="11"/>
      <c r="F148" s="11" t="b">
        <f t="shared" si="2"/>
        <v>0</v>
      </c>
      <c r="G148" s="61"/>
      <c r="H148" s="62"/>
    </row>
    <row r="149" spans="2:8" x14ac:dyDescent="0.25">
      <c r="B149" s="4"/>
      <c r="C149" s="4"/>
      <c r="D149" s="4"/>
      <c r="E149" s="11"/>
      <c r="F149" s="11" t="b">
        <f t="shared" si="2"/>
        <v>0</v>
      </c>
      <c r="G149" s="61"/>
      <c r="H149" s="62"/>
    </row>
    <row r="150" spans="2:8" x14ac:dyDescent="0.25">
      <c r="B150" s="4"/>
      <c r="C150" s="4"/>
      <c r="D150" s="4"/>
      <c r="E150" s="11"/>
      <c r="F150" s="11" t="b">
        <f t="shared" si="2"/>
        <v>0</v>
      </c>
      <c r="G150" s="61"/>
      <c r="H150" s="62"/>
    </row>
    <row r="151" spans="2:8" x14ac:dyDescent="0.25">
      <c r="B151" s="4"/>
      <c r="C151" s="4"/>
      <c r="D151" s="4"/>
      <c r="E151" s="11"/>
      <c r="F151" s="11" t="b">
        <f t="shared" si="2"/>
        <v>0</v>
      </c>
      <c r="G151" s="61"/>
      <c r="H151" s="62"/>
    </row>
    <row r="152" spans="2:8" x14ac:dyDescent="0.25">
      <c r="B152" s="4"/>
      <c r="C152" s="4"/>
      <c r="D152" s="4"/>
      <c r="E152" s="11"/>
      <c r="F152" s="11" t="b">
        <f t="shared" si="2"/>
        <v>0</v>
      </c>
      <c r="G152" s="61"/>
      <c r="H152" s="62"/>
    </row>
    <row r="153" spans="2:8" x14ac:dyDescent="0.25">
      <c r="B153" s="4"/>
      <c r="C153" s="4"/>
      <c r="D153" s="4"/>
      <c r="E153" s="11"/>
      <c r="F153" s="11" t="b">
        <f t="shared" si="2"/>
        <v>0</v>
      </c>
      <c r="G153" s="61"/>
      <c r="H153" s="62"/>
    </row>
    <row r="154" spans="2:8" x14ac:dyDescent="0.25">
      <c r="B154" s="4"/>
      <c r="C154" s="4"/>
      <c r="D154" s="4"/>
      <c r="E154" s="11"/>
      <c r="F154" s="11" t="b">
        <f t="shared" si="2"/>
        <v>0</v>
      </c>
      <c r="G154" s="61"/>
      <c r="H154" s="62"/>
    </row>
    <row r="155" spans="2:8" x14ac:dyDescent="0.25">
      <c r="B155" s="4"/>
      <c r="C155" s="4"/>
      <c r="D155" s="4"/>
      <c r="E155" s="11"/>
      <c r="F155" s="11" t="b">
        <f t="shared" si="2"/>
        <v>0</v>
      </c>
      <c r="G155" s="61"/>
      <c r="H155" s="62"/>
    </row>
    <row r="156" spans="2:8" x14ac:dyDescent="0.25">
      <c r="B156" s="4"/>
      <c r="C156" s="4"/>
      <c r="D156" s="4"/>
      <c r="E156" s="11"/>
      <c r="F156" s="11" t="b">
        <f t="shared" si="2"/>
        <v>0</v>
      </c>
      <c r="G156" s="61"/>
      <c r="H156" s="62"/>
    </row>
    <row r="157" spans="2:8" x14ac:dyDescent="0.25">
      <c r="B157" s="4"/>
      <c r="C157" s="4"/>
      <c r="D157" s="4"/>
      <c r="E157" s="11"/>
      <c r="F157" s="11" t="b">
        <f t="shared" si="2"/>
        <v>0</v>
      </c>
      <c r="G157" s="61"/>
      <c r="H157" s="62"/>
    </row>
    <row r="158" spans="2:8" x14ac:dyDescent="0.25">
      <c r="B158" s="4"/>
      <c r="C158" s="4"/>
      <c r="D158" s="4"/>
      <c r="E158" s="11"/>
      <c r="F158" s="11" t="b">
        <f t="shared" si="2"/>
        <v>0</v>
      </c>
      <c r="G158" s="61"/>
      <c r="H158" s="62"/>
    </row>
    <row r="159" spans="2:8" x14ac:dyDescent="0.25">
      <c r="B159" s="4"/>
      <c r="C159" s="4"/>
      <c r="D159" s="4"/>
      <c r="E159" s="11"/>
      <c r="F159" s="11" t="b">
        <f t="shared" si="2"/>
        <v>0</v>
      </c>
      <c r="G159" s="61"/>
      <c r="H159" s="62"/>
    </row>
    <row r="160" spans="2:8" x14ac:dyDescent="0.25">
      <c r="B160" s="4"/>
      <c r="C160" s="4"/>
      <c r="D160" s="4"/>
      <c r="E160" s="11"/>
      <c r="F160" s="11" t="b">
        <f t="shared" si="2"/>
        <v>0</v>
      </c>
      <c r="G160" s="61"/>
      <c r="H160" s="62"/>
    </row>
    <row r="161" spans="2:8" x14ac:dyDescent="0.25">
      <c r="B161" s="4"/>
      <c r="C161" s="4"/>
      <c r="D161" s="4"/>
      <c r="E161" s="11"/>
      <c r="F161" s="11" t="b">
        <f t="shared" ref="F161:F224" si="3">IF(C161=$I$4,(D161*E161/$J$4),IF(C161=$I$5,(D161*E161/$J$5),IF(C161=$I$6,(D161*E161/$J$6))))</f>
        <v>0</v>
      </c>
      <c r="G161" s="61"/>
      <c r="H161" s="62"/>
    </row>
    <row r="162" spans="2:8" x14ac:dyDescent="0.25">
      <c r="B162" s="4"/>
      <c r="C162" s="4"/>
      <c r="D162" s="4"/>
      <c r="E162" s="11"/>
      <c r="F162" s="11" t="b">
        <f t="shared" si="3"/>
        <v>0</v>
      </c>
      <c r="G162" s="61"/>
      <c r="H162" s="62"/>
    </row>
    <row r="163" spans="2:8" x14ac:dyDescent="0.25">
      <c r="B163" s="4"/>
      <c r="C163" s="4"/>
      <c r="D163" s="4"/>
      <c r="E163" s="11"/>
      <c r="F163" s="11" t="b">
        <f t="shared" si="3"/>
        <v>0</v>
      </c>
      <c r="G163" s="61"/>
      <c r="H163" s="62"/>
    </row>
    <row r="164" spans="2:8" x14ac:dyDescent="0.25">
      <c r="B164" s="4"/>
      <c r="C164" s="4"/>
      <c r="D164" s="4"/>
      <c r="E164" s="11"/>
      <c r="F164" s="11" t="b">
        <f t="shared" si="3"/>
        <v>0</v>
      </c>
      <c r="G164" s="61"/>
      <c r="H164" s="62"/>
    </row>
    <row r="165" spans="2:8" x14ac:dyDescent="0.25">
      <c r="B165" s="4"/>
      <c r="C165" s="4"/>
      <c r="D165" s="4"/>
      <c r="E165" s="11"/>
      <c r="F165" s="11" t="b">
        <f t="shared" si="3"/>
        <v>0</v>
      </c>
      <c r="G165" s="61"/>
      <c r="H165" s="62"/>
    </row>
    <row r="166" spans="2:8" x14ac:dyDescent="0.25">
      <c r="B166" s="4"/>
      <c r="C166" s="4"/>
      <c r="D166" s="4"/>
      <c r="E166" s="11"/>
      <c r="F166" s="11" t="b">
        <f t="shared" si="3"/>
        <v>0</v>
      </c>
      <c r="G166" s="61"/>
      <c r="H166" s="62"/>
    </row>
    <row r="167" spans="2:8" x14ac:dyDescent="0.25">
      <c r="B167" s="4"/>
      <c r="C167" s="4"/>
      <c r="D167" s="4"/>
      <c r="E167" s="11"/>
      <c r="F167" s="11" t="b">
        <f t="shared" si="3"/>
        <v>0</v>
      </c>
      <c r="G167" s="61"/>
      <c r="H167" s="62"/>
    </row>
    <row r="168" spans="2:8" x14ac:dyDescent="0.25">
      <c r="B168" s="4"/>
      <c r="C168" s="4"/>
      <c r="D168" s="4"/>
      <c r="E168" s="11"/>
      <c r="F168" s="11" t="b">
        <f t="shared" si="3"/>
        <v>0</v>
      </c>
      <c r="G168" s="61"/>
      <c r="H168" s="62"/>
    </row>
    <row r="169" spans="2:8" x14ac:dyDescent="0.25">
      <c r="B169" s="4"/>
      <c r="C169" s="4"/>
      <c r="D169" s="4"/>
      <c r="E169" s="11"/>
      <c r="F169" s="11" t="b">
        <f t="shared" si="3"/>
        <v>0</v>
      </c>
      <c r="G169" s="61"/>
      <c r="H169" s="62"/>
    </row>
    <row r="170" spans="2:8" x14ac:dyDescent="0.25">
      <c r="B170" s="4"/>
      <c r="C170" s="4"/>
      <c r="D170" s="4"/>
      <c r="E170" s="11"/>
      <c r="F170" s="11" t="b">
        <f t="shared" si="3"/>
        <v>0</v>
      </c>
      <c r="G170" s="61"/>
      <c r="H170" s="62"/>
    </row>
    <row r="171" spans="2:8" x14ac:dyDescent="0.25">
      <c r="B171" s="4"/>
      <c r="C171" s="4"/>
      <c r="D171" s="4"/>
      <c r="E171" s="11"/>
      <c r="F171" s="11" t="b">
        <f t="shared" si="3"/>
        <v>0</v>
      </c>
      <c r="G171" s="61"/>
      <c r="H171" s="62"/>
    </row>
    <row r="172" spans="2:8" x14ac:dyDescent="0.25">
      <c r="B172" s="4"/>
      <c r="C172" s="4"/>
      <c r="D172" s="4"/>
      <c r="E172" s="11"/>
      <c r="F172" s="11" t="b">
        <f t="shared" si="3"/>
        <v>0</v>
      </c>
      <c r="G172" s="61"/>
      <c r="H172" s="62"/>
    </row>
    <row r="173" spans="2:8" x14ac:dyDescent="0.25">
      <c r="B173" s="4"/>
      <c r="C173" s="4"/>
      <c r="D173" s="4"/>
      <c r="E173" s="11"/>
      <c r="F173" s="11" t="b">
        <f t="shared" si="3"/>
        <v>0</v>
      </c>
      <c r="G173" s="61"/>
      <c r="H173" s="62"/>
    </row>
    <row r="174" spans="2:8" x14ac:dyDescent="0.25">
      <c r="B174" s="4"/>
      <c r="C174" s="4"/>
      <c r="D174" s="4"/>
      <c r="E174" s="11"/>
      <c r="F174" s="11" t="b">
        <f t="shared" si="3"/>
        <v>0</v>
      </c>
      <c r="G174" s="61"/>
      <c r="H174" s="62"/>
    </row>
    <row r="175" spans="2:8" x14ac:dyDescent="0.25">
      <c r="B175" s="4"/>
      <c r="C175" s="4"/>
      <c r="D175" s="4"/>
      <c r="E175" s="11"/>
      <c r="F175" s="11" t="b">
        <f t="shared" si="3"/>
        <v>0</v>
      </c>
      <c r="G175" s="61"/>
      <c r="H175" s="62"/>
    </row>
    <row r="176" spans="2:8" x14ac:dyDescent="0.25">
      <c r="B176" s="4"/>
      <c r="C176" s="4"/>
      <c r="D176" s="4"/>
      <c r="E176" s="11"/>
      <c r="F176" s="11" t="b">
        <f t="shared" si="3"/>
        <v>0</v>
      </c>
      <c r="G176" s="61"/>
      <c r="H176" s="62"/>
    </row>
    <row r="177" spans="2:8" x14ac:dyDescent="0.25">
      <c r="B177" s="4"/>
      <c r="C177" s="4"/>
      <c r="D177" s="4"/>
      <c r="E177" s="11"/>
      <c r="F177" s="11" t="b">
        <f t="shared" si="3"/>
        <v>0</v>
      </c>
      <c r="G177" s="61"/>
      <c r="H177" s="62"/>
    </row>
    <row r="178" spans="2:8" x14ac:dyDescent="0.25">
      <c r="B178" s="4"/>
      <c r="C178" s="4"/>
      <c r="D178" s="4"/>
      <c r="E178" s="11"/>
      <c r="F178" s="11" t="b">
        <f t="shared" si="3"/>
        <v>0</v>
      </c>
      <c r="G178" s="61"/>
      <c r="H178" s="62"/>
    </row>
    <row r="179" spans="2:8" x14ac:dyDescent="0.25">
      <c r="B179" s="4"/>
      <c r="C179" s="4"/>
      <c r="D179" s="4"/>
      <c r="E179" s="11"/>
      <c r="F179" s="11" t="b">
        <f t="shared" si="3"/>
        <v>0</v>
      </c>
      <c r="G179" s="61"/>
      <c r="H179" s="62"/>
    </row>
    <row r="180" spans="2:8" x14ac:dyDescent="0.25">
      <c r="B180" s="4"/>
      <c r="C180" s="4"/>
      <c r="D180" s="4"/>
      <c r="E180" s="11"/>
      <c r="F180" s="11" t="b">
        <f t="shared" si="3"/>
        <v>0</v>
      </c>
      <c r="G180" s="61"/>
      <c r="H180" s="62"/>
    </row>
    <row r="181" spans="2:8" x14ac:dyDescent="0.25">
      <c r="B181" s="4"/>
      <c r="C181" s="4"/>
      <c r="D181" s="4"/>
      <c r="E181" s="11"/>
      <c r="F181" s="11" t="b">
        <f t="shared" si="3"/>
        <v>0</v>
      </c>
      <c r="G181" s="61"/>
      <c r="H181" s="62"/>
    </row>
    <row r="182" spans="2:8" x14ac:dyDescent="0.25">
      <c r="B182" s="4"/>
      <c r="C182" s="4"/>
      <c r="D182" s="4"/>
      <c r="E182" s="11"/>
      <c r="F182" s="11" t="b">
        <f t="shared" si="3"/>
        <v>0</v>
      </c>
      <c r="G182" s="61"/>
      <c r="H182" s="62"/>
    </row>
    <row r="183" spans="2:8" x14ac:dyDescent="0.25">
      <c r="B183" s="4"/>
      <c r="C183" s="4"/>
      <c r="D183" s="4"/>
      <c r="E183" s="11"/>
      <c r="F183" s="11" t="b">
        <f t="shared" si="3"/>
        <v>0</v>
      </c>
      <c r="G183" s="61"/>
      <c r="H183" s="62"/>
    </row>
    <row r="184" spans="2:8" x14ac:dyDescent="0.25">
      <c r="B184" s="4"/>
      <c r="C184" s="4"/>
      <c r="D184" s="4"/>
      <c r="E184" s="11"/>
      <c r="F184" s="11" t="b">
        <f t="shared" si="3"/>
        <v>0</v>
      </c>
      <c r="G184" s="61"/>
      <c r="H184" s="62"/>
    </row>
    <row r="185" spans="2:8" x14ac:dyDescent="0.25">
      <c r="B185" s="4"/>
      <c r="C185" s="4"/>
      <c r="D185" s="4"/>
      <c r="E185" s="11"/>
      <c r="F185" s="11" t="b">
        <f t="shared" si="3"/>
        <v>0</v>
      </c>
      <c r="G185" s="61"/>
      <c r="H185" s="62"/>
    </row>
    <row r="186" spans="2:8" x14ac:dyDescent="0.25">
      <c r="B186" s="4"/>
      <c r="C186" s="4"/>
      <c r="D186" s="4"/>
      <c r="E186" s="11"/>
      <c r="F186" s="11" t="b">
        <f t="shared" si="3"/>
        <v>0</v>
      </c>
      <c r="G186" s="61"/>
      <c r="H186" s="62"/>
    </row>
    <row r="187" spans="2:8" x14ac:dyDescent="0.25">
      <c r="B187" s="4"/>
      <c r="C187" s="4"/>
      <c r="D187" s="4"/>
      <c r="E187" s="11"/>
      <c r="F187" s="11" t="b">
        <f t="shared" si="3"/>
        <v>0</v>
      </c>
      <c r="G187" s="61"/>
      <c r="H187" s="62"/>
    </row>
    <row r="188" spans="2:8" x14ac:dyDescent="0.25">
      <c r="B188" s="4"/>
      <c r="C188" s="4"/>
      <c r="D188" s="4"/>
      <c r="E188" s="11"/>
      <c r="F188" s="11" t="b">
        <f t="shared" si="3"/>
        <v>0</v>
      </c>
      <c r="G188" s="61"/>
      <c r="H188" s="62"/>
    </row>
    <row r="189" spans="2:8" x14ac:dyDescent="0.25">
      <c r="B189" s="4"/>
      <c r="C189" s="4"/>
      <c r="D189" s="4"/>
      <c r="E189" s="11"/>
      <c r="F189" s="11" t="b">
        <f t="shared" si="3"/>
        <v>0</v>
      </c>
      <c r="G189" s="61"/>
      <c r="H189" s="62"/>
    </row>
    <row r="190" spans="2:8" x14ac:dyDescent="0.25">
      <c r="B190" s="4"/>
      <c r="C190" s="4"/>
      <c r="D190" s="4"/>
      <c r="E190" s="11"/>
      <c r="F190" s="11" t="b">
        <f t="shared" si="3"/>
        <v>0</v>
      </c>
      <c r="G190" s="61"/>
      <c r="H190" s="62"/>
    </row>
    <row r="191" spans="2:8" x14ac:dyDescent="0.25">
      <c r="B191" s="4"/>
      <c r="C191" s="4"/>
      <c r="D191" s="4"/>
      <c r="E191" s="11"/>
      <c r="F191" s="11" t="b">
        <f t="shared" si="3"/>
        <v>0</v>
      </c>
      <c r="G191" s="61"/>
      <c r="H191" s="62"/>
    </row>
    <row r="192" spans="2:8" x14ac:dyDescent="0.25">
      <c r="B192" s="4"/>
      <c r="C192" s="4"/>
      <c r="D192" s="4"/>
      <c r="E192" s="11"/>
      <c r="F192" s="11" t="b">
        <f t="shared" si="3"/>
        <v>0</v>
      </c>
      <c r="G192" s="61"/>
      <c r="H192" s="62"/>
    </row>
    <row r="193" spans="2:8" x14ac:dyDescent="0.25">
      <c r="B193" s="4"/>
      <c r="C193" s="4"/>
      <c r="D193" s="4"/>
      <c r="E193" s="11"/>
      <c r="F193" s="11" t="b">
        <f t="shared" si="3"/>
        <v>0</v>
      </c>
      <c r="G193" s="61"/>
      <c r="H193" s="62"/>
    </row>
    <row r="194" spans="2:8" x14ac:dyDescent="0.25">
      <c r="B194" s="4"/>
      <c r="C194" s="4"/>
      <c r="D194" s="4"/>
      <c r="E194" s="11"/>
      <c r="F194" s="11" t="b">
        <f t="shared" si="3"/>
        <v>0</v>
      </c>
      <c r="G194" s="61"/>
      <c r="H194" s="62"/>
    </row>
    <row r="195" spans="2:8" x14ac:dyDescent="0.25">
      <c r="B195" s="4"/>
      <c r="C195" s="4"/>
      <c r="D195" s="4"/>
      <c r="E195" s="11"/>
      <c r="F195" s="11" t="b">
        <f t="shared" si="3"/>
        <v>0</v>
      </c>
      <c r="G195" s="61"/>
      <c r="H195" s="62"/>
    </row>
    <row r="196" spans="2:8" x14ac:dyDescent="0.25">
      <c r="B196" s="4"/>
      <c r="C196" s="4"/>
      <c r="D196" s="4"/>
      <c r="E196" s="11"/>
      <c r="F196" s="11" t="b">
        <f t="shared" si="3"/>
        <v>0</v>
      </c>
      <c r="G196" s="61"/>
      <c r="H196" s="62"/>
    </row>
    <row r="197" spans="2:8" x14ac:dyDescent="0.25">
      <c r="B197" s="4"/>
      <c r="C197" s="4"/>
      <c r="D197" s="4"/>
      <c r="E197" s="11"/>
      <c r="F197" s="11" t="b">
        <f t="shared" si="3"/>
        <v>0</v>
      </c>
      <c r="G197" s="61"/>
      <c r="H197" s="62"/>
    </row>
    <row r="198" spans="2:8" x14ac:dyDescent="0.25">
      <c r="B198" s="4"/>
      <c r="C198" s="4"/>
      <c r="D198" s="4"/>
      <c r="E198" s="11"/>
      <c r="F198" s="11" t="b">
        <f t="shared" si="3"/>
        <v>0</v>
      </c>
      <c r="G198" s="61"/>
      <c r="H198" s="62"/>
    </row>
    <row r="199" spans="2:8" x14ac:dyDescent="0.25">
      <c r="B199" s="4"/>
      <c r="C199" s="4"/>
      <c r="D199" s="4"/>
      <c r="E199" s="11"/>
      <c r="F199" s="11" t="b">
        <f t="shared" si="3"/>
        <v>0</v>
      </c>
      <c r="G199" s="61"/>
      <c r="H199" s="62"/>
    </row>
    <row r="200" spans="2:8" x14ac:dyDescent="0.25">
      <c r="B200" s="4"/>
      <c r="C200" s="4"/>
      <c r="D200" s="4"/>
      <c r="E200" s="11"/>
      <c r="F200" s="11" t="b">
        <f t="shared" si="3"/>
        <v>0</v>
      </c>
      <c r="G200" s="61"/>
      <c r="H200" s="62"/>
    </row>
    <row r="201" spans="2:8" x14ac:dyDescent="0.25">
      <c r="B201" s="4"/>
      <c r="C201" s="4"/>
      <c r="D201" s="4"/>
      <c r="E201" s="11"/>
      <c r="F201" s="11" t="b">
        <f t="shared" si="3"/>
        <v>0</v>
      </c>
      <c r="G201" s="61"/>
      <c r="H201" s="62"/>
    </row>
    <row r="202" spans="2:8" x14ac:dyDescent="0.25">
      <c r="B202" s="4"/>
      <c r="C202" s="4"/>
      <c r="D202" s="4"/>
      <c r="E202" s="11"/>
      <c r="F202" s="11" t="b">
        <f t="shared" si="3"/>
        <v>0</v>
      </c>
      <c r="G202" s="61"/>
      <c r="H202" s="62"/>
    </row>
    <row r="203" spans="2:8" x14ac:dyDescent="0.25">
      <c r="B203" s="4"/>
      <c r="C203" s="4"/>
      <c r="D203" s="4"/>
      <c r="E203" s="11"/>
      <c r="F203" s="11" t="b">
        <f t="shared" si="3"/>
        <v>0</v>
      </c>
      <c r="G203" s="61"/>
      <c r="H203" s="62"/>
    </row>
    <row r="204" spans="2:8" x14ac:dyDescent="0.25">
      <c r="B204" s="4"/>
      <c r="C204" s="4"/>
      <c r="D204" s="4"/>
      <c r="E204" s="11"/>
      <c r="F204" s="11" t="b">
        <f t="shared" si="3"/>
        <v>0</v>
      </c>
      <c r="G204" s="61"/>
      <c r="H204" s="62"/>
    </row>
    <row r="205" spans="2:8" x14ac:dyDescent="0.25">
      <c r="B205" s="4"/>
      <c r="C205" s="4"/>
      <c r="D205" s="4"/>
      <c r="E205" s="11"/>
      <c r="F205" s="11" t="b">
        <f t="shared" si="3"/>
        <v>0</v>
      </c>
      <c r="G205" s="61"/>
      <c r="H205" s="62"/>
    </row>
    <row r="206" spans="2:8" x14ac:dyDescent="0.25">
      <c r="B206" s="4"/>
      <c r="C206" s="4"/>
      <c r="D206" s="4"/>
      <c r="E206" s="11"/>
      <c r="F206" s="11" t="b">
        <f t="shared" si="3"/>
        <v>0</v>
      </c>
      <c r="G206" s="61"/>
      <c r="H206" s="62"/>
    </row>
    <row r="207" spans="2:8" x14ac:dyDescent="0.25">
      <c r="B207" s="4"/>
      <c r="C207" s="4"/>
      <c r="D207" s="4"/>
      <c r="E207" s="11"/>
      <c r="F207" s="11" t="b">
        <f t="shared" si="3"/>
        <v>0</v>
      </c>
      <c r="G207" s="61"/>
      <c r="H207" s="62"/>
    </row>
    <row r="208" spans="2:8" x14ac:dyDescent="0.25">
      <c r="B208" s="4"/>
      <c r="C208" s="4"/>
      <c r="D208" s="4"/>
      <c r="E208" s="11"/>
      <c r="F208" s="11" t="b">
        <f t="shared" si="3"/>
        <v>0</v>
      </c>
      <c r="G208" s="61"/>
      <c r="H208" s="62"/>
    </row>
    <row r="209" spans="2:8" x14ac:dyDescent="0.25">
      <c r="B209" s="4"/>
      <c r="C209" s="4"/>
      <c r="D209" s="4"/>
      <c r="E209" s="11"/>
      <c r="F209" s="11" t="b">
        <f t="shared" si="3"/>
        <v>0</v>
      </c>
      <c r="G209" s="61"/>
      <c r="H209" s="62"/>
    </row>
    <row r="210" spans="2:8" x14ac:dyDescent="0.25">
      <c r="B210" s="4"/>
      <c r="C210" s="4"/>
      <c r="D210" s="4"/>
      <c r="E210" s="11"/>
      <c r="F210" s="11" t="b">
        <f t="shared" si="3"/>
        <v>0</v>
      </c>
      <c r="G210" s="61"/>
      <c r="H210" s="62"/>
    </row>
    <row r="211" spans="2:8" x14ac:dyDescent="0.25">
      <c r="B211" s="4"/>
      <c r="C211" s="4"/>
      <c r="D211" s="4"/>
      <c r="E211" s="11"/>
      <c r="F211" s="11" t="b">
        <f t="shared" si="3"/>
        <v>0</v>
      </c>
      <c r="G211" s="61"/>
      <c r="H211" s="62"/>
    </row>
    <row r="212" spans="2:8" x14ac:dyDescent="0.25">
      <c r="B212" s="4"/>
      <c r="C212" s="4"/>
      <c r="D212" s="4"/>
      <c r="E212" s="11"/>
      <c r="F212" s="11" t="b">
        <f t="shared" si="3"/>
        <v>0</v>
      </c>
      <c r="G212" s="61"/>
      <c r="H212" s="62"/>
    </row>
    <row r="213" spans="2:8" x14ac:dyDescent="0.25">
      <c r="B213" s="4"/>
      <c r="C213" s="4"/>
      <c r="D213" s="4"/>
      <c r="E213" s="11"/>
      <c r="F213" s="11" t="b">
        <f t="shared" si="3"/>
        <v>0</v>
      </c>
      <c r="G213" s="61"/>
      <c r="H213" s="62"/>
    </row>
    <row r="214" spans="2:8" x14ac:dyDescent="0.25">
      <c r="B214" s="4"/>
      <c r="C214" s="4"/>
      <c r="D214" s="4"/>
      <c r="E214" s="11"/>
      <c r="F214" s="11" t="b">
        <f t="shared" si="3"/>
        <v>0</v>
      </c>
      <c r="G214" s="61"/>
      <c r="H214" s="62"/>
    </row>
    <row r="215" spans="2:8" x14ac:dyDescent="0.25">
      <c r="B215" s="4"/>
      <c r="C215" s="4"/>
      <c r="D215" s="4"/>
      <c r="E215" s="11"/>
      <c r="F215" s="11" t="b">
        <f t="shared" si="3"/>
        <v>0</v>
      </c>
      <c r="G215" s="61"/>
      <c r="H215" s="62"/>
    </row>
    <row r="216" spans="2:8" x14ac:dyDescent="0.25">
      <c r="B216" s="4"/>
      <c r="C216" s="4"/>
      <c r="D216" s="4"/>
      <c r="E216" s="11"/>
      <c r="F216" s="11" t="b">
        <f t="shared" si="3"/>
        <v>0</v>
      </c>
      <c r="G216" s="61"/>
      <c r="H216" s="62"/>
    </row>
    <row r="217" spans="2:8" x14ac:dyDescent="0.25">
      <c r="B217" s="4"/>
      <c r="C217" s="4"/>
      <c r="D217" s="4"/>
      <c r="E217" s="11"/>
      <c r="F217" s="11" t="b">
        <f t="shared" si="3"/>
        <v>0</v>
      </c>
      <c r="G217" s="61"/>
      <c r="H217" s="62"/>
    </row>
    <row r="218" spans="2:8" x14ac:dyDescent="0.25">
      <c r="B218" s="4"/>
      <c r="C218" s="4"/>
      <c r="D218" s="4"/>
      <c r="E218" s="11"/>
      <c r="F218" s="11" t="b">
        <f t="shared" si="3"/>
        <v>0</v>
      </c>
      <c r="G218" s="61"/>
      <c r="H218" s="62"/>
    </row>
    <row r="219" spans="2:8" x14ac:dyDescent="0.25">
      <c r="B219" s="4"/>
      <c r="C219" s="4"/>
      <c r="D219" s="4"/>
      <c r="E219" s="11"/>
      <c r="F219" s="11" t="b">
        <f t="shared" si="3"/>
        <v>0</v>
      </c>
      <c r="G219" s="61"/>
      <c r="H219" s="62"/>
    </row>
    <row r="220" spans="2:8" x14ac:dyDescent="0.25">
      <c r="B220" s="4"/>
      <c r="C220" s="4"/>
      <c r="D220" s="4"/>
      <c r="E220" s="11"/>
      <c r="F220" s="11" t="b">
        <f t="shared" si="3"/>
        <v>0</v>
      </c>
      <c r="G220" s="61"/>
      <c r="H220" s="62"/>
    </row>
    <row r="221" spans="2:8" x14ac:dyDescent="0.25">
      <c r="B221" s="4"/>
      <c r="C221" s="4"/>
      <c r="D221" s="4"/>
      <c r="E221" s="11"/>
      <c r="F221" s="11" t="b">
        <f t="shared" si="3"/>
        <v>0</v>
      </c>
      <c r="G221" s="61"/>
      <c r="H221" s="62"/>
    </row>
    <row r="222" spans="2:8" x14ac:dyDescent="0.25">
      <c r="B222" s="4"/>
      <c r="C222" s="4"/>
      <c r="D222" s="4"/>
      <c r="E222" s="11"/>
      <c r="F222" s="11" t="b">
        <f t="shared" si="3"/>
        <v>0</v>
      </c>
      <c r="G222" s="61"/>
      <c r="H222" s="62"/>
    </row>
    <row r="223" spans="2:8" x14ac:dyDescent="0.25">
      <c r="B223" s="4"/>
      <c r="C223" s="4"/>
      <c r="D223" s="4"/>
      <c r="E223" s="11"/>
      <c r="F223" s="11" t="b">
        <f t="shared" si="3"/>
        <v>0</v>
      </c>
      <c r="G223" s="61"/>
      <c r="H223" s="62"/>
    </row>
    <row r="224" spans="2:8" x14ac:dyDescent="0.25">
      <c r="B224" s="4"/>
      <c r="C224" s="4"/>
      <c r="D224" s="4"/>
      <c r="E224" s="11"/>
      <c r="F224" s="11" t="b">
        <f t="shared" si="3"/>
        <v>0</v>
      </c>
      <c r="G224" s="61"/>
      <c r="H224" s="62"/>
    </row>
    <row r="225" spans="2:8" x14ac:dyDescent="0.25">
      <c r="B225" s="4"/>
      <c r="C225" s="4"/>
      <c r="D225" s="4"/>
      <c r="E225" s="11"/>
      <c r="F225" s="11" t="b">
        <f t="shared" ref="F225:F288" si="4">IF(C225=$I$4,(D225*E225/$J$4),IF(C225=$I$5,(D225*E225/$J$5),IF(C225=$I$6,(D225*E225/$J$6))))</f>
        <v>0</v>
      </c>
      <c r="G225" s="61"/>
      <c r="H225" s="62"/>
    </row>
    <row r="226" spans="2:8" x14ac:dyDescent="0.25">
      <c r="B226" s="4"/>
      <c r="C226" s="4"/>
      <c r="D226" s="4"/>
      <c r="E226" s="11"/>
      <c r="F226" s="11" t="b">
        <f t="shared" si="4"/>
        <v>0</v>
      </c>
      <c r="G226" s="61"/>
      <c r="H226" s="62"/>
    </row>
    <row r="227" spans="2:8" x14ac:dyDescent="0.25">
      <c r="B227" s="4"/>
      <c r="C227" s="4"/>
      <c r="D227" s="4"/>
      <c r="E227" s="11"/>
      <c r="F227" s="11" t="b">
        <f t="shared" si="4"/>
        <v>0</v>
      </c>
      <c r="G227" s="61"/>
      <c r="H227" s="62"/>
    </row>
    <row r="228" spans="2:8" x14ac:dyDescent="0.25">
      <c r="B228" s="4"/>
      <c r="C228" s="4"/>
      <c r="D228" s="4"/>
      <c r="E228" s="11"/>
      <c r="F228" s="11" t="b">
        <f t="shared" si="4"/>
        <v>0</v>
      </c>
      <c r="G228" s="61"/>
      <c r="H228" s="62"/>
    </row>
    <row r="229" spans="2:8" x14ac:dyDescent="0.25">
      <c r="B229" s="4"/>
      <c r="C229" s="4"/>
      <c r="D229" s="4"/>
      <c r="E229" s="11"/>
      <c r="F229" s="11" t="b">
        <f t="shared" si="4"/>
        <v>0</v>
      </c>
      <c r="G229" s="61"/>
      <c r="H229" s="62"/>
    </row>
    <row r="230" spans="2:8" x14ac:dyDescent="0.25">
      <c r="B230" s="4"/>
      <c r="C230" s="4"/>
      <c r="D230" s="4"/>
      <c r="E230" s="11"/>
      <c r="F230" s="11" t="b">
        <f t="shared" si="4"/>
        <v>0</v>
      </c>
      <c r="G230" s="61"/>
      <c r="H230" s="62"/>
    </row>
    <row r="231" spans="2:8" x14ac:dyDescent="0.25">
      <c r="B231" s="4"/>
      <c r="C231" s="4"/>
      <c r="D231" s="4"/>
      <c r="E231" s="11"/>
      <c r="F231" s="11" t="b">
        <f t="shared" si="4"/>
        <v>0</v>
      </c>
      <c r="G231" s="61"/>
      <c r="H231" s="62"/>
    </row>
    <row r="232" spans="2:8" x14ac:dyDescent="0.25">
      <c r="B232" s="4"/>
      <c r="C232" s="4"/>
      <c r="D232" s="4"/>
      <c r="E232" s="11"/>
      <c r="F232" s="11" t="b">
        <f t="shared" si="4"/>
        <v>0</v>
      </c>
      <c r="G232" s="61"/>
      <c r="H232" s="62"/>
    </row>
    <row r="233" spans="2:8" x14ac:dyDescent="0.25">
      <c r="B233" s="4"/>
      <c r="C233" s="4"/>
      <c r="D233" s="4"/>
      <c r="E233" s="11"/>
      <c r="F233" s="11" t="b">
        <f t="shared" si="4"/>
        <v>0</v>
      </c>
      <c r="G233" s="61"/>
      <c r="H233" s="62"/>
    </row>
    <row r="234" spans="2:8" x14ac:dyDescent="0.25">
      <c r="B234" s="4"/>
      <c r="C234" s="4"/>
      <c r="D234" s="4"/>
      <c r="E234" s="11"/>
      <c r="F234" s="11" t="b">
        <f t="shared" si="4"/>
        <v>0</v>
      </c>
      <c r="G234" s="61"/>
      <c r="H234" s="62"/>
    </row>
    <row r="235" spans="2:8" x14ac:dyDescent="0.25">
      <c r="B235" s="4"/>
      <c r="C235" s="4"/>
      <c r="D235" s="4"/>
      <c r="E235" s="11"/>
      <c r="F235" s="11" t="b">
        <f t="shared" si="4"/>
        <v>0</v>
      </c>
      <c r="G235" s="61"/>
      <c r="H235" s="62"/>
    </row>
    <row r="236" spans="2:8" x14ac:dyDescent="0.25">
      <c r="B236" s="4"/>
      <c r="C236" s="4"/>
      <c r="D236" s="4"/>
      <c r="E236" s="11"/>
      <c r="F236" s="11" t="b">
        <f t="shared" si="4"/>
        <v>0</v>
      </c>
      <c r="G236" s="61"/>
      <c r="H236" s="62"/>
    </row>
    <row r="237" spans="2:8" x14ac:dyDescent="0.25">
      <c r="B237" s="4"/>
      <c r="C237" s="4"/>
      <c r="D237" s="4"/>
      <c r="E237" s="11"/>
      <c r="F237" s="11" t="b">
        <f t="shared" si="4"/>
        <v>0</v>
      </c>
      <c r="G237" s="61"/>
      <c r="H237" s="62"/>
    </row>
    <row r="238" spans="2:8" x14ac:dyDescent="0.25">
      <c r="B238" s="4"/>
      <c r="C238" s="4"/>
      <c r="D238" s="4"/>
      <c r="E238" s="11"/>
      <c r="F238" s="11" t="b">
        <f t="shared" si="4"/>
        <v>0</v>
      </c>
      <c r="G238" s="61"/>
      <c r="H238" s="62"/>
    </row>
    <row r="239" spans="2:8" x14ac:dyDescent="0.25">
      <c r="B239" s="4"/>
      <c r="C239" s="4"/>
      <c r="D239" s="4"/>
      <c r="E239" s="11"/>
      <c r="F239" s="11" t="b">
        <f t="shared" si="4"/>
        <v>0</v>
      </c>
      <c r="G239" s="61"/>
      <c r="H239" s="62"/>
    </row>
    <row r="240" spans="2:8" x14ac:dyDescent="0.25">
      <c r="B240" s="4"/>
      <c r="C240" s="4"/>
      <c r="D240" s="4"/>
      <c r="E240" s="11"/>
      <c r="F240" s="11" t="b">
        <f t="shared" si="4"/>
        <v>0</v>
      </c>
      <c r="G240" s="61"/>
      <c r="H240" s="62"/>
    </row>
    <row r="241" spans="2:8" x14ac:dyDescent="0.25">
      <c r="B241" s="4"/>
      <c r="C241" s="4"/>
      <c r="D241" s="4"/>
      <c r="E241" s="11"/>
      <c r="F241" s="11" t="b">
        <f t="shared" si="4"/>
        <v>0</v>
      </c>
      <c r="G241" s="61"/>
      <c r="H241" s="62"/>
    </row>
    <row r="242" spans="2:8" x14ac:dyDescent="0.25">
      <c r="B242" s="4"/>
      <c r="C242" s="4"/>
      <c r="D242" s="4"/>
      <c r="E242" s="11"/>
      <c r="F242" s="11" t="b">
        <f t="shared" si="4"/>
        <v>0</v>
      </c>
      <c r="G242" s="61"/>
      <c r="H242" s="62"/>
    </row>
    <row r="243" spans="2:8" x14ac:dyDescent="0.25">
      <c r="B243" s="4"/>
      <c r="C243" s="4"/>
      <c r="D243" s="4"/>
      <c r="E243" s="11"/>
      <c r="F243" s="11" t="b">
        <f t="shared" si="4"/>
        <v>0</v>
      </c>
      <c r="G243" s="61"/>
      <c r="H243" s="62"/>
    </row>
    <row r="244" spans="2:8" x14ac:dyDescent="0.25">
      <c r="B244" s="4"/>
      <c r="C244" s="4"/>
      <c r="D244" s="4"/>
      <c r="E244" s="11"/>
      <c r="F244" s="11" t="b">
        <f t="shared" si="4"/>
        <v>0</v>
      </c>
      <c r="G244" s="61"/>
      <c r="H244" s="62"/>
    </row>
    <row r="245" spans="2:8" x14ac:dyDescent="0.25">
      <c r="B245" s="4"/>
      <c r="C245" s="4"/>
      <c r="D245" s="4"/>
      <c r="E245" s="11"/>
      <c r="F245" s="11" t="b">
        <f t="shared" si="4"/>
        <v>0</v>
      </c>
      <c r="G245" s="61"/>
      <c r="H245" s="62"/>
    </row>
    <row r="246" spans="2:8" x14ac:dyDescent="0.25">
      <c r="B246" s="4"/>
      <c r="C246" s="4"/>
      <c r="D246" s="4"/>
      <c r="E246" s="11"/>
      <c r="F246" s="11" t="b">
        <f t="shared" si="4"/>
        <v>0</v>
      </c>
      <c r="G246" s="61"/>
      <c r="H246" s="62"/>
    </row>
    <row r="247" spans="2:8" x14ac:dyDescent="0.25">
      <c r="B247" s="4"/>
      <c r="C247" s="4"/>
      <c r="D247" s="4"/>
      <c r="E247" s="11"/>
      <c r="F247" s="11" t="b">
        <f t="shared" si="4"/>
        <v>0</v>
      </c>
      <c r="G247" s="61"/>
      <c r="H247" s="62"/>
    </row>
    <row r="248" spans="2:8" x14ac:dyDescent="0.25">
      <c r="B248" s="4"/>
      <c r="C248" s="4"/>
      <c r="D248" s="4"/>
      <c r="E248" s="11"/>
      <c r="F248" s="11" t="b">
        <f t="shared" si="4"/>
        <v>0</v>
      </c>
      <c r="G248" s="61"/>
      <c r="H248" s="62"/>
    </row>
    <row r="249" spans="2:8" x14ac:dyDescent="0.25">
      <c r="B249" s="4"/>
      <c r="C249" s="4"/>
      <c r="D249" s="4"/>
      <c r="E249" s="11"/>
      <c r="F249" s="11" t="b">
        <f t="shared" si="4"/>
        <v>0</v>
      </c>
      <c r="G249" s="61"/>
      <c r="H249" s="62"/>
    </row>
    <row r="250" spans="2:8" x14ac:dyDescent="0.25">
      <c r="B250" s="4"/>
      <c r="C250" s="4"/>
      <c r="D250" s="4"/>
      <c r="E250" s="11"/>
      <c r="F250" s="11" t="b">
        <f t="shared" si="4"/>
        <v>0</v>
      </c>
      <c r="G250" s="61"/>
      <c r="H250" s="62"/>
    </row>
    <row r="251" spans="2:8" x14ac:dyDescent="0.25">
      <c r="B251" s="4"/>
      <c r="C251" s="4"/>
      <c r="D251" s="4"/>
      <c r="E251" s="11"/>
      <c r="F251" s="11" t="b">
        <f t="shared" si="4"/>
        <v>0</v>
      </c>
      <c r="G251" s="61"/>
      <c r="H251" s="62"/>
    </row>
    <row r="252" spans="2:8" x14ac:dyDescent="0.25">
      <c r="B252" s="4"/>
      <c r="C252" s="4"/>
      <c r="D252" s="4"/>
      <c r="E252" s="11"/>
      <c r="F252" s="11" t="b">
        <f t="shared" si="4"/>
        <v>0</v>
      </c>
      <c r="G252" s="61"/>
      <c r="H252" s="62"/>
    </row>
    <row r="253" spans="2:8" x14ac:dyDescent="0.25">
      <c r="B253" s="4"/>
      <c r="C253" s="4"/>
      <c r="D253" s="4"/>
      <c r="E253" s="11"/>
      <c r="F253" s="11" t="b">
        <f t="shared" si="4"/>
        <v>0</v>
      </c>
      <c r="G253" s="61"/>
      <c r="H253" s="62"/>
    </row>
    <row r="254" spans="2:8" x14ac:dyDescent="0.25">
      <c r="B254" s="4"/>
      <c r="C254" s="4"/>
      <c r="D254" s="4"/>
      <c r="E254" s="11"/>
      <c r="F254" s="11" t="b">
        <f t="shared" si="4"/>
        <v>0</v>
      </c>
      <c r="G254" s="61"/>
      <c r="H254" s="62"/>
    </row>
    <row r="255" spans="2:8" x14ac:dyDescent="0.25">
      <c r="B255" s="4"/>
      <c r="C255" s="4"/>
      <c r="D255" s="4"/>
      <c r="E255" s="11"/>
      <c r="F255" s="11" t="b">
        <f t="shared" si="4"/>
        <v>0</v>
      </c>
      <c r="G255" s="61"/>
      <c r="H255" s="62"/>
    </row>
    <row r="256" spans="2:8" x14ac:dyDescent="0.25">
      <c r="B256" s="4"/>
      <c r="C256" s="4"/>
      <c r="D256" s="4"/>
      <c r="E256" s="11"/>
      <c r="F256" s="11" t="b">
        <f t="shared" si="4"/>
        <v>0</v>
      </c>
      <c r="G256" s="61"/>
      <c r="H256" s="62"/>
    </row>
    <row r="257" spans="2:8" x14ac:dyDescent="0.25">
      <c r="B257" s="4"/>
      <c r="C257" s="4"/>
      <c r="D257" s="4"/>
      <c r="E257" s="11"/>
      <c r="F257" s="11" t="b">
        <f t="shared" si="4"/>
        <v>0</v>
      </c>
      <c r="G257" s="61"/>
      <c r="H257" s="62"/>
    </row>
    <row r="258" spans="2:8" x14ac:dyDescent="0.25">
      <c r="B258" s="4"/>
      <c r="C258" s="4"/>
      <c r="D258" s="4"/>
      <c r="E258" s="11"/>
      <c r="F258" s="11" t="b">
        <f t="shared" si="4"/>
        <v>0</v>
      </c>
      <c r="G258" s="61"/>
      <c r="H258" s="62"/>
    </row>
    <row r="259" spans="2:8" x14ac:dyDescent="0.25">
      <c r="B259" s="4"/>
      <c r="C259" s="4"/>
      <c r="D259" s="4"/>
      <c r="E259" s="11"/>
      <c r="F259" s="11" t="b">
        <f t="shared" si="4"/>
        <v>0</v>
      </c>
      <c r="G259" s="61"/>
      <c r="H259" s="62"/>
    </row>
    <row r="260" spans="2:8" x14ac:dyDescent="0.25">
      <c r="B260" s="4"/>
      <c r="C260" s="4"/>
      <c r="D260" s="4"/>
      <c r="E260" s="11"/>
      <c r="F260" s="11" t="b">
        <f t="shared" si="4"/>
        <v>0</v>
      </c>
      <c r="G260" s="61"/>
      <c r="H260" s="62"/>
    </row>
    <row r="261" spans="2:8" x14ac:dyDescent="0.25">
      <c r="B261" s="4"/>
      <c r="C261" s="4"/>
      <c r="D261" s="4"/>
      <c r="E261" s="11"/>
      <c r="F261" s="11" t="b">
        <f t="shared" si="4"/>
        <v>0</v>
      </c>
      <c r="G261" s="61"/>
      <c r="H261" s="62"/>
    </row>
    <row r="262" spans="2:8" x14ac:dyDescent="0.25">
      <c r="B262" s="4"/>
      <c r="C262" s="4"/>
      <c r="D262" s="4"/>
      <c r="E262" s="11"/>
      <c r="F262" s="11" t="b">
        <f t="shared" si="4"/>
        <v>0</v>
      </c>
      <c r="G262" s="61"/>
      <c r="H262" s="62"/>
    </row>
    <row r="263" spans="2:8" x14ac:dyDescent="0.25">
      <c r="B263" s="4"/>
      <c r="C263" s="4"/>
      <c r="D263" s="4"/>
      <c r="E263" s="11"/>
      <c r="F263" s="11" t="b">
        <f t="shared" si="4"/>
        <v>0</v>
      </c>
      <c r="G263" s="61"/>
      <c r="H263" s="62"/>
    </row>
    <row r="264" spans="2:8" x14ac:dyDescent="0.25">
      <c r="B264" s="4"/>
      <c r="C264" s="4"/>
      <c r="D264" s="4"/>
      <c r="E264" s="11"/>
      <c r="F264" s="11" t="b">
        <f t="shared" si="4"/>
        <v>0</v>
      </c>
      <c r="G264" s="61"/>
      <c r="H264" s="62"/>
    </row>
    <row r="265" spans="2:8" x14ac:dyDescent="0.25">
      <c r="B265" s="4"/>
      <c r="C265" s="4"/>
      <c r="D265" s="4"/>
      <c r="E265" s="11"/>
      <c r="F265" s="11" t="b">
        <f t="shared" si="4"/>
        <v>0</v>
      </c>
      <c r="G265" s="61"/>
      <c r="H265" s="62"/>
    </row>
    <row r="266" spans="2:8" x14ac:dyDescent="0.25">
      <c r="B266" s="4"/>
      <c r="C266" s="4"/>
      <c r="D266" s="4"/>
      <c r="E266" s="11"/>
      <c r="F266" s="11" t="b">
        <f t="shared" si="4"/>
        <v>0</v>
      </c>
      <c r="G266" s="61"/>
      <c r="H266" s="62"/>
    </row>
    <row r="267" spans="2:8" x14ac:dyDescent="0.25">
      <c r="B267" s="4"/>
      <c r="C267" s="4"/>
      <c r="D267" s="4"/>
      <c r="E267" s="11"/>
      <c r="F267" s="11" t="b">
        <f t="shared" si="4"/>
        <v>0</v>
      </c>
      <c r="G267" s="61"/>
      <c r="H267" s="62"/>
    </row>
    <row r="268" spans="2:8" x14ac:dyDescent="0.25">
      <c r="B268" s="4"/>
      <c r="C268" s="4"/>
      <c r="D268" s="4"/>
      <c r="E268" s="11"/>
      <c r="F268" s="11" t="b">
        <f t="shared" si="4"/>
        <v>0</v>
      </c>
      <c r="G268" s="61"/>
      <c r="H268" s="62"/>
    </row>
    <row r="269" spans="2:8" x14ac:dyDescent="0.25">
      <c r="B269" s="4"/>
      <c r="C269" s="4"/>
      <c r="D269" s="4"/>
      <c r="E269" s="11"/>
      <c r="F269" s="11" t="b">
        <f t="shared" si="4"/>
        <v>0</v>
      </c>
      <c r="G269" s="61"/>
      <c r="H269" s="62"/>
    </row>
    <row r="270" spans="2:8" x14ac:dyDescent="0.25">
      <c r="B270" s="4"/>
      <c r="C270" s="4"/>
      <c r="D270" s="4"/>
      <c r="E270" s="11"/>
      <c r="F270" s="11" t="b">
        <f t="shared" si="4"/>
        <v>0</v>
      </c>
      <c r="G270" s="61"/>
      <c r="H270" s="62"/>
    </row>
    <row r="271" spans="2:8" x14ac:dyDescent="0.25">
      <c r="B271" s="4"/>
      <c r="C271" s="4"/>
      <c r="D271" s="4"/>
      <c r="E271" s="11"/>
      <c r="F271" s="11" t="b">
        <f t="shared" si="4"/>
        <v>0</v>
      </c>
      <c r="G271" s="61"/>
      <c r="H271" s="62"/>
    </row>
    <row r="272" spans="2:8" x14ac:dyDescent="0.25">
      <c r="B272" s="4"/>
      <c r="C272" s="4"/>
      <c r="D272" s="4"/>
      <c r="E272" s="11"/>
      <c r="F272" s="11" t="b">
        <f t="shared" si="4"/>
        <v>0</v>
      </c>
      <c r="G272" s="61"/>
      <c r="H272" s="62"/>
    </row>
    <row r="273" spans="2:8" x14ac:dyDescent="0.25">
      <c r="B273" s="4"/>
      <c r="C273" s="4"/>
      <c r="D273" s="4"/>
      <c r="E273" s="11"/>
      <c r="F273" s="11" t="b">
        <f t="shared" si="4"/>
        <v>0</v>
      </c>
      <c r="G273" s="61"/>
      <c r="H273" s="62"/>
    </row>
    <row r="274" spans="2:8" x14ac:dyDescent="0.25">
      <c r="B274" s="4"/>
      <c r="C274" s="4"/>
      <c r="D274" s="4"/>
      <c r="E274" s="11"/>
      <c r="F274" s="11" t="b">
        <f t="shared" si="4"/>
        <v>0</v>
      </c>
      <c r="G274" s="61"/>
      <c r="H274" s="62"/>
    </row>
    <row r="275" spans="2:8" x14ac:dyDescent="0.25">
      <c r="B275" s="4"/>
      <c r="C275" s="4"/>
      <c r="D275" s="4"/>
      <c r="E275" s="11"/>
      <c r="F275" s="11" t="b">
        <f t="shared" si="4"/>
        <v>0</v>
      </c>
      <c r="G275" s="61"/>
      <c r="H275" s="62"/>
    </row>
    <row r="276" spans="2:8" x14ac:dyDescent="0.25">
      <c r="B276" s="4"/>
      <c r="C276" s="4"/>
      <c r="D276" s="4"/>
      <c r="E276" s="11"/>
      <c r="F276" s="11" t="b">
        <f t="shared" si="4"/>
        <v>0</v>
      </c>
      <c r="G276" s="61"/>
      <c r="H276" s="62"/>
    </row>
    <row r="277" spans="2:8" x14ac:dyDescent="0.25">
      <c r="B277" s="4"/>
      <c r="C277" s="4"/>
      <c r="D277" s="4"/>
      <c r="E277" s="11"/>
      <c r="F277" s="11" t="b">
        <f t="shared" si="4"/>
        <v>0</v>
      </c>
      <c r="G277" s="61"/>
      <c r="H277" s="62"/>
    </row>
    <row r="278" spans="2:8" x14ac:dyDescent="0.25">
      <c r="B278" s="4"/>
      <c r="C278" s="4"/>
      <c r="D278" s="4"/>
      <c r="E278" s="11"/>
      <c r="F278" s="11" t="b">
        <f t="shared" si="4"/>
        <v>0</v>
      </c>
      <c r="G278" s="61"/>
      <c r="H278" s="62"/>
    </row>
    <row r="279" spans="2:8" x14ac:dyDescent="0.25">
      <c r="B279" s="4"/>
      <c r="C279" s="4"/>
      <c r="D279" s="4"/>
      <c r="E279" s="11"/>
      <c r="F279" s="11" t="b">
        <f t="shared" si="4"/>
        <v>0</v>
      </c>
      <c r="G279" s="61"/>
      <c r="H279" s="62"/>
    </row>
    <row r="280" spans="2:8" x14ac:dyDescent="0.25">
      <c r="B280" s="4"/>
      <c r="C280" s="4"/>
      <c r="D280" s="4"/>
      <c r="E280" s="11"/>
      <c r="F280" s="11" t="b">
        <f t="shared" si="4"/>
        <v>0</v>
      </c>
      <c r="G280" s="61"/>
      <c r="H280" s="62"/>
    </row>
    <row r="281" spans="2:8" x14ac:dyDescent="0.25">
      <c r="B281" s="4"/>
      <c r="C281" s="4"/>
      <c r="D281" s="4"/>
      <c r="E281" s="11"/>
      <c r="F281" s="11" t="b">
        <f t="shared" si="4"/>
        <v>0</v>
      </c>
      <c r="G281" s="61"/>
      <c r="H281" s="62"/>
    </row>
    <row r="282" spans="2:8" x14ac:dyDescent="0.25">
      <c r="B282" s="4"/>
      <c r="C282" s="4"/>
      <c r="D282" s="4"/>
      <c r="E282" s="11"/>
      <c r="F282" s="11" t="b">
        <f t="shared" si="4"/>
        <v>0</v>
      </c>
      <c r="G282" s="61"/>
      <c r="H282" s="62"/>
    </row>
    <row r="283" spans="2:8" x14ac:dyDescent="0.25">
      <c r="B283" s="4"/>
      <c r="C283" s="4"/>
      <c r="D283" s="4"/>
      <c r="E283" s="11"/>
      <c r="F283" s="11" t="b">
        <f t="shared" si="4"/>
        <v>0</v>
      </c>
      <c r="G283" s="61"/>
      <c r="H283" s="62"/>
    </row>
    <row r="284" spans="2:8" x14ac:dyDescent="0.25">
      <c r="B284" s="4"/>
      <c r="C284" s="4"/>
      <c r="D284" s="4"/>
      <c r="E284" s="11"/>
      <c r="F284" s="11" t="b">
        <f t="shared" si="4"/>
        <v>0</v>
      </c>
      <c r="G284" s="61"/>
      <c r="H284" s="62"/>
    </row>
    <row r="285" spans="2:8" x14ac:dyDescent="0.25">
      <c r="B285" s="4"/>
      <c r="C285" s="4"/>
      <c r="D285" s="4"/>
      <c r="E285" s="11"/>
      <c r="F285" s="11" t="b">
        <f t="shared" si="4"/>
        <v>0</v>
      </c>
      <c r="G285" s="61"/>
      <c r="H285" s="62"/>
    </row>
    <row r="286" spans="2:8" x14ac:dyDescent="0.25">
      <c r="B286" s="4"/>
      <c r="C286" s="4"/>
      <c r="D286" s="4"/>
      <c r="E286" s="11"/>
      <c r="F286" s="11" t="b">
        <f t="shared" si="4"/>
        <v>0</v>
      </c>
      <c r="G286" s="61"/>
      <c r="H286" s="62"/>
    </row>
    <row r="287" spans="2:8" x14ac:dyDescent="0.25">
      <c r="B287" s="4"/>
      <c r="C287" s="4"/>
      <c r="D287" s="4"/>
      <c r="E287" s="11"/>
      <c r="F287" s="11" t="b">
        <f t="shared" si="4"/>
        <v>0</v>
      </c>
      <c r="G287" s="61"/>
      <c r="H287" s="62"/>
    </row>
    <row r="288" spans="2:8" x14ac:dyDescent="0.25">
      <c r="B288" s="4"/>
      <c r="C288" s="4"/>
      <c r="D288" s="4"/>
      <c r="E288" s="11"/>
      <c r="F288" s="11" t="b">
        <f t="shared" si="4"/>
        <v>0</v>
      </c>
      <c r="G288" s="61"/>
      <c r="H288" s="62"/>
    </row>
    <row r="289" spans="2:8" x14ac:dyDescent="0.25">
      <c r="B289" s="4"/>
      <c r="C289" s="4"/>
      <c r="D289" s="4"/>
      <c r="E289" s="11"/>
      <c r="F289" s="11" t="b">
        <f t="shared" ref="F289:F352" si="5">IF(C289=$I$4,(D289*E289/$J$4),IF(C289=$I$5,(D289*E289/$J$5),IF(C289=$I$6,(D289*E289/$J$6))))</f>
        <v>0</v>
      </c>
      <c r="G289" s="61"/>
      <c r="H289" s="62"/>
    </row>
    <row r="290" spans="2:8" x14ac:dyDescent="0.25">
      <c r="B290" s="4"/>
      <c r="C290" s="4"/>
      <c r="D290" s="4"/>
      <c r="E290" s="11"/>
      <c r="F290" s="11" t="b">
        <f t="shared" si="5"/>
        <v>0</v>
      </c>
      <c r="G290" s="61"/>
      <c r="H290" s="62"/>
    </row>
    <row r="291" spans="2:8" x14ac:dyDescent="0.25">
      <c r="B291" s="4"/>
      <c r="C291" s="4"/>
      <c r="D291" s="4"/>
      <c r="E291" s="11"/>
      <c r="F291" s="11" t="b">
        <f t="shared" si="5"/>
        <v>0</v>
      </c>
      <c r="G291" s="61"/>
      <c r="H291" s="62"/>
    </row>
    <row r="292" spans="2:8" x14ac:dyDescent="0.25">
      <c r="B292" s="4"/>
      <c r="C292" s="4"/>
      <c r="D292" s="4"/>
      <c r="E292" s="11"/>
      <c r="F292" s="11" t="b">
        <f t="shared" si="5"/>
        <v>0</v>
      </c>
      <c r="G292" s="61"/>
      <c r="H292" s="62"/>
    </row>
    <row r="293" spans="2:8" x14ac:dyDescent="0.25">
      <c r="B293" s="4"/>
      <c r="C293" s="4"/>
      <c r="D293" s="4"/>
      <c r="E293" s="11"/>
      <c r="F293" s="11" t="b">
        <f t="shared" si="5"/>
        <v>0</v>
      </c>
      <c r="G293" s="61"/>
      <c r="H293" s="62"/>
    </row>
    <row r="294" spans="2:8" x14ac:dyDescent="0.25">
      <c r="B294" s="4"/>
      <c r="C294" s="4"/>
      <c r="D294" s="4"/>
      <c r="E294" s="11"/>
      <c r="F294" s="11" t="b">
        <f t="shared" si="5"/>
        <v>0</v>
      </c>
      <c r="G294" s="61"/>
      <c r="H294" s="62"/>
    </row>
    <row r="295" spans="2:8" x14ac:dyDescent="0.25">
      <c r="B295" s="4"/>
      <c r="C295" s="4"/>
      <c r="D295" s="4"/>
      <c r="E295" s="11"/>
      <c r="F295" s="11" t="b">
        <f t="shared" si="5"/>
        <v>0</v>
      </c>
      <c r="G295" s="61"/>
      <c r="H295" s="62"/>
    </row>
    <row r="296" spans="2:8" x14ac:dyDescent="0.25">
      <c r="B296" s="4"/>
      <c r="C296" s="4"/>
      <c r="D296" s="4"/>
      <c r="E296" s="11"/>
      <c r="F296" s="11" t="b">
        <f t="shared" si="5"/>
        <v>0</v>
      </c>
      <c r="G296" s="61"/>
      <c r="H296" s="62"/>
    </row>
    <row r="297" spans="2:8" x14ac:dyDescent="0.25">
      <c r="B297" s="4"/>
      <c r="C297" s="4"/>
      <c r="D297" s="4"/>
      <c r="E297" s="11"/>
      <c r="F297" s="11" t="b">
        <f t="shared" si="5"/>
        <v>0</v>
      </c>
      <c r="G297" s="61"/>
      <c r="H297" s="62"/>
    </row>
    <row r="298" spans="2:8" x14ac:dyDescent="0.25">
      <c r="B298" s="4"/>
      <c r="C298" s="4"/>
      <c r="D298" s="4"/>
      <c r="E298" s="11"/>
      <c r="F298" s="11" t="b">
        <f t="shared" si="5"/>
        <v>0</v>
      </c>
      <c r="G298" s="61"/>
      <c r="H298" s="62"/>
    </row>
    <row r="299" spans="2:8" x14ac:dyDescent="0.25">
      <c r="B299" s="4"/>
      <c r="C299" s="4"/>
      <c r="D299" s="4"/>
      <c r="E299" s="11"/>
      <c r="F299" s="11" t="b">
        <f t="shared" si="5"/>
        <v>0</v>
      </c>
      <c r="G299" s="61"/>
      <c r="H299" s="62"/>
    </row>
    <row r="300" spans="2:8" x14ac:dyDescent="0.25">
      <c r="B300" s="4"/>
      <c r="C300" s="4"/>
      <c r="D300" s="4"/>
      <c r="E300" s="11"/>
      <c r="F300" s="11" t="b">
        <f t="shared" si="5"/>
        <v>0</v>
      </c>
      <c r="G300" s="61"/>
      <c r="H300" s="62"/>
    </row>
    <row r="301" spans="2:8" x14ac:dyDescent="0.25">
      <c r="B301" s="4"/>
      <c r="C301" s="4"/>
      <c r="D301" s="4"/>
      <c r="E301" s="11"/>
      <c r="F301" s="11" t="b">
        <f t="shared" si="5"/>
        <v>0</v>
      </c>
      <c r="G301" s="61"/>
      <c r="H301" s="62"/>
    </row>
    <row r="302" spans="2:8" x14ac:dyDescent="0.25">
      <c r="B302" s="4"/>
      <c r="C302" s="4"/>
      <c r="D302" s="4"/>
      <c r="E302" s="11"/>
      <c r="F302" s="11" t="b">
        <f t="shared" si="5"/>
        <v>0</v>
      </c>
      <c r="G302" s="61"/>
      <c r="H302" s="62"/>
    </row>
    <row r="303" spans="2:8" x14ac:dyDescent="0.25">
      <c r="B303" s="4"/>
      <c r="C303" s="4"/>
      <c r="D303" s="4"/>
      <c r="E303" s="11"/>
      <c r="F303" s="11" t="b">
        <f t="shared" si="5"/>
        <v>0</v>
      </c>
      <c r="G303" s="61"/>
      <c r="H303" s="62"/>
    </row>
    <row r="304" spans="2:8" x14ac:dyDescent="0.25">
      <c r="B304" s="4"/>
      <c r="C304" s="4"/>
      <c r="D304" s="4"/>
      <c r="E304" s="11"/>
      <c r="F304" s="11" t="b">
        <f t="shared" si="5"/>
        <v>0</v>
      </c>
      <c r="G304" s="61"/>
      <c r="H304" s="62"/>
    </row>
    <row r="305" spans="2:8" x14ac:dyDescent="0.25">
      <c r="B305" s="4"/>
      <c r="C305" s="4"/>
      <c r="D305" s="4"/>
      <c r="E305" s="11"/>
      <c r="F305" s="11" t="b">
        <f t="shared" si="5"/>
        <v>0</v>
      </c>
      <c r="G305" s="61"/>
      <c r="H305" s="62"/>
    </row>
    <row r="306" spans="2:8" x14ac:dyDescent="0.25">
      <c r="B306" s="4"/>
      <c r="C306" s="4"/>
      <c r="D306" s="4"/>
      <c r="E306" s="11"/>
      <c r="F306" s="11" t="b">
        <f t="shared" si="5"/>
        <v>0</v>
      </c>
      <c r="G306" s="61"/>
      <c r="H306" s="62"/>
    </row>
    <row r="307" spans="2:8" x14ac:dyDescent="0.25">
      <c r="B307" s="4"/>
      <c r="C307" s="4"/>
      <c r="D307" s="4"/>
      <c r="E307" s="11"/>
      <c r="F307" s="11" t="b">
        <f t="shared" si="5"/>
        <v>0</v>
      </c>
      <c r="G307" s="61"/>
      <c r="H307" s="62"/>
    </row>
    <row r="308" spans="2:8" x14ac:dyDescent="0.25">
      <c r="B308" s="4"/>
      <c r="C308" s="4"/>
      <c r="D308" s="4"/>
      <c r="E308" s="11"/>
      <c r="F308" s="11" t="b">
        <f t="shared" si="5"/>
        <v>0</v>
      </c>
      <c r="G308" s="61"/>
      <c r="H308" s="62"/>
    </row>
    <row r="309" spans="2:8" x14ac:dyDescent="0.25">
      <c r="B309" s="4"/>
      <c r="C309" s="4"/>
      <c r="D309" s="4"/>
      <c r="E309" s="11"/>
      <c r="F309" s="11" t="b">
        <f t="shared" si="5"/>
        <v>0</v>
      </c>
      <c r="G309" s="61"/>
      <c r="H309" s="62"/>
    </row>
    <row r="310" spans="2:8" x14ac:dyDescent="0.25">
      <c r="B310" s="4"/>
      <c r="C310" s="4"/>
      <c r="D310" s="4"/>
      <c r="E310" s="11"/>
      <c r="F310" s="11" t="b">
        <f t="shared" si="5"/>
        <v>0</v>
      </c>
      <c r="G310" s="61"/>
      <c r="H310" s="62"/>
    </row>
    <row r="311" spans="2:8" x14ac:dyDescent="0.25">
      <c r="B311" s="4"/>
      <c r="C311" s="4"/>
      <c r="D311" s="4"/>
      <c r="E311" s="11"/>
      <c r="F311" s="11" t="b">
        <f t="shared" si="5"/>
        <v>0</v>
      </c>
      <c r="G311" s="61"/>
      <c r="H311" s="62"/>
    </row>
    <row r="312" spans="2:8" x14ac:dyDescent="0.25">
      <c r="B312" s="4"/>
      <c r="C312" s="4"/>
      <c r="D312" s="4"/>
      <c r="E312" s="11"/>
      <c r="F312" s="11" t="b">
        <f t="shared" si="5"/>
        <v>0</v>
      </c>
      <c r="G312" s="61"/>
      <c r="H312" s="62"/>
    </row>
    <row r="313" spans="2:8" x14ac:dyDescent="0.25">
      <c r="B313" s="4"/>
      <c r="C313" s="4"/>
      <c r="D313" s="4"/>
      <c r="E313" s="11"/>
      <c r="F313" s="11" t="b">
        <f t="shared" si="5"/>
        <v>0</v>
      </c>
      <c r="G313" s="61"/>
      <c r="H313" s="62"/>
    </row>
    <row r="314" spans="2:8" x14ac:dyDescent="0.25">
      <c r="B314" s="4"/>
      <c r="C314" s="4"/>
      <c r="D314" s="4"/>
      <c r="E314" s="11"/>
      <c r="F314" s="11" t="b">
        <f t="shared" si="5"/>
        <v>0</v>
      </c>
      <c r="G314" s="61"/>
      <c r="H314" s="62"/>
    </row>
    <row r="315" spans="2:8" x14ac:dyDescent="0.25">
      <c r="B315" s="4"/>
      <c r="C315" s="4"/>
      <c r="D315" s="4"/>
      <c r="E315" s="11"/>
      <c r="F315" s="11" t="b">
        <f t="shared" si="5"/>
        <v>0</v>
      </c>
      <c r="G315" s="61"/>
      <c r="H315" s="62"/>
    </row>
    <row r="316" spans="2:8" x14ac:dyDescent="0.25">
      <c r="B316" s="4"/>
      <c r="C316" s="4"/>
      <c r="D316" s="4"/>
      <c r="E316" s="11"/>
      <c r="F316" s="11" t="b">
        <f t="shared" si="5"/>
        <v>0</v>
      </c>
      <c r="G316" s="61"/>
      <c r="H316" s="62"/>
    </row>
    <row r="317" spans="2:8" x14ac:dyDescent="0.25">
      <c r="B317" s="4"/>
      <c r="C317" s="4"/>
      <c r="D317" s="4"/>
      <c r="E317" s="11"/>
      <c r="F317" s="11" t="b">
        <f t="shared" si="5"/>
        <v>0</v>
      </c>
      <c r="G317" s="61"/>
      <c r="H317" s="62"/>
    </row>
    <row r="318" spans="2:8" x14ac:dyDescent="0.25">
      <c r="B318" s="4"/>
      <c r="C318" s="4"/>
      <c r="D318" s="4"/>
      <c r="E318" s="11"/>
      <c r="F318" s="11" t="b">
        <f t="shared" si="5"/>
        <v>0</v>
      </c>
      <c r="G318" s="61"/>
      <c r="H318" s="62"/>
    </row>
    <row r="319" spans="2:8" x14ac:dyDescent="0.25">
      <c r="B319" s="4"/>
      <c r="C319" s="4"/>
      <c r="D319" s="4"/>
      <c r="E319" s="11"/>
      <c r="F319" s="11" t="b">
        <f t="shared" si="5"/>
        <v>0</v>
      </c>
      <c r="G319" s="61"/>
      <c r="H319" s="62"/>
    </row>
    <row r="320" spans="2:8" x14ac:dyDescent="0.25">
      <c r="B320" s="4"/>
      <c r="C320" s="4"/>
      <c r="D320" s="4"/>
      <c r="E320" s="11"/>
      <c r="F320" s="11" t="b">
        <f t="shared" si="5"/>
        <v>0</v>
      </c>
      <c r="G320" s="61"/>
      <c r="H320" s="62"/>
    </row>
    <row r="321" spans="2:8" x14ac:dyDescent="0.25">
      <c r="B321" s="4"/>
      <c r="C321" s="4"/>
      <c r="D321" s="4"/>
      <c r="E321" s="11"/>
      <c r="F321" s="11" t="b">
        <f t="shared" si="5"/>
        <v>0</v>
      </c>
      <c r="G321" s="61"/>
      <c r="H321" s="62"/>
    </row>
    <row r="322" spans="2:8" x14ac:dyDescent="0.25">
      <c r="B322" s="4"/>
      <c r="C322" s="4"/>
      <c r="D322" s="4"/>
      <c r="E322" s="11"/>
      <c r="F322" s="11" t="b">
        <f t="shared" si="5"/>
        <v>0</v>
      </c>
      <c r="G322" s="61"/>
      <c r="H322" s="62"/>
    </row>
    <row r="323" spans="2:8" x14ac:dyDescent="0.25">
      <c r="B323" s="4"/>
      <c r="C323" s="4"/>
      <c r="D323" s="4"/>
      <c r="E323" s="11"/>
      <c r="F323" s="11" t="b">
        <f t="shared" si="5"/>
        <v>0</v>
      </c>
      <c r="G323" s="61"/>
      <c r="H323" s="62"/>
    </row>
    <row r="324" spans="2:8" x14ac:dyDescent="0.25">
      <c r="B324" s="4"/>
      <c r="C324" s="4"/>
      <c r="D324" s="4"/>
      <c r="E324" s="11"/>
      <c r="F324" s="11" t="b">
        <f t="shared" si="5"/>
        <v>0</v>
      </c>
      <c r="G324" s="61"/>
      <c r="H324" s="62"/>
    </row>
    <row r="325" spans="2:8" x14ac:dyDescent="0.25">
      <c r="B325" s="4"/>
      <c r="C325" s="4"/>
      <c r="D325" s="4"/>
      <c r="E325" s="11"/>
      <c r="F325" s="11" t="b">
        <f t="shared" si="5"/>
        <v>0</v>
      </c>
      <c r="G325" s="61"/>
      <c r="H325" s="62"/>
    </row>
    <row r="326" spans="2:8" x14ac:dyDescent="0.25">
      <c r="B326" s="4"/>
      <c r="C326" s="4"/>
      <c r="D326" s="4"/>
      <c r="E326" s="11"/>
      <c r="F326" s="11" t="b">
        <f t="shared" si="5"/>
        <v>0</v>
      </c>
      <c r="G326" s="61"/>
      <c r="H326" s="62"/>
    </row>
    <row r="327" spans="2:8" x14ac:dyDescent="0.25">
      <c r="B327" s="4"/>
      <c r="C327" s="4"/>
      <c r="D327" s="4"/>
      <c r="E327" s="11"/>
      <c r="F327" s="11" t="b">
        <f t="shared" si="5"/>
        <v>0</v>
      </c>
      <c r="G327" s="61"/>
      <c r="H327" s="62"/>
    </row>
    <row r="328" spans="2:8" x14ac:dyDescent="0.25">
      <c r="B328" s="4"/>
      <c r="C328" s="4"/>
      <c r="D328" s="4"/>
      <c r="E328" s="11"/>
      <c r="F328" s="11" t="b">
        <f t="shared" si="5"/>
        <v>0</v>
      </c>
      <c r="G328" s="61"/>
      <c r="H328" s="62"/>
    </row>
    <row r="329" spans="2:8" x14ac:dyDescent="0.25">
      <c r="B329" s="4"/>
      <c r="C329" s="4"/>
      <c r="D329" s="4"/>
      <c r="E329" s="11"/>
      <c r="F329" s="11" t="b">
        <f t="shared" si="5"/>
        <v>0</v>
      </c>
      <c r="G329" s="61"/>
      <c r="H329" s="62"/>
    </row>
    <row r="330" spans="2:8" x14ac:dyDescent="0.25">
      <c r="B330" s="4"/>
      <c r="C330" s="4"/>
      <c r="D330" s="4"/>
      <c r="E330" s="11"/>
      <c r="F330" s="11" t="b">
        <f t="shared" si="5"/>
        <v>0</v>
      </c>
      <c r="G330" s="61"/>
      <c r="H330" s="62"/>
    </row>
    <row r="331" spans="2:8" x14ac:dyDescent="0.25">
      <c r="B331" s="4"/>
      <c r="C331" s="4"/>
      <c r="D331" s="4"/>
      <c r="E331" s="11"/>
      <c r="F331" s="11" t="b">
        <f t="shared" si="5"/>
        <v>0</v>
      </c>
      <c r="G331" s="61"/>
      <c r="H331" s="62"/>
    </row>
    <row r="332" spans="2:8" x14ac:dyDescent="0.25">
      <c r="B332" s="4"/>
      <c r="C332" s="4"/>
      <c r="D332" s="4"/>
      <c r="E332" s="11"/>
      <c r="F332" s="11" t="b">
        <f t="shared" si="5"/>
        <v>0</v>
      </c>
      <c r="G332" s="61"/>
      <c r="H332" s="62"/>
    </row>
    <row r="333" spans="2:8" x14ac:dyDescent="0.25">
      <c r="B333" s="4"/>
      <c r="C333" s="4"/>
      <c r="D333" s="4"/>
      <c r="E333" s="11"/>
      <c r="F333" s="11" t="b">
        <f t="shared" si="5"/>
        <v>0</v>
      </c>
      <c r="G333" s="61"/>
      <c r="H333" s="62"/>
    </row>
    <row r="334" spans="2:8" x14ac:dyDescent="0.25">
      <c r="B334" s="4"/>
      <c r="C334" s="4"/>
      <c r="D334" s="4"/>
      <c r="E334" s="11"/>
      <c r="F334" s="11" t="b">
        <f t="shared" si="5"/>
        <v>0</v>
      </c>
      <c r="G334" s="61"/>
      <c r="H334" s="62"/>
    </row>
    <row r="335" spans="2:8" x14ac:dyDescent="0.25">
      <c r="B335" s="4"/>
      <c r="C335" s="4"/>
      <c r="D335" s="4"/>
      <c r="E335" s="11"/>
      <c r="F335" s="11" t="b">
        <f t="shared" si="5"/>
        <v>0</v>
      </c>
      <c r="G335" s="61"/>
      <c r="H335" s="62"/>
    </row>
    <row r="336" spans="2:8" x14ac:dyDescent="0.25">
      <c r="B336" s="4"/>
      <c r="C336" s="4"/>
      <c r="D336" s="4"/>
      <c r="E336" s="11"/>
      <c r="F336" s="11" t="b">
        <f t="shared" si="5"/>
        <v>0</v>
      </c>
      <c r="G336" s="61"/>
      <c r="H336" s="62"/>
    </row>
    <row r="337" spans="2:8" x14ac:dyDescent="0.25">
      <c r="B337" s="4"/>
      <c r="C337" s="4"/>
      <c r="D337" s="4"/>
      <c r="E337" s="11"/>
      <c r="F337" s="11" t="b">
        <f t="shared" si="5"/>
        <v>0</v>
      </c>
      <c r="G337" s="61"/>
      <c r="H337" s="62"/>
    </row>
    <row r="338" spans="2:8" x14ac:dyDescent="0.25">
      <c r="B338" s="4"/>
      <c r="C338" s="4"/>
      <c r="D338" s="4"/>
      <c r="E338" s="11"/>
      <c r="F338" s="11" t="b">
        <f t="shared" si="5"/>
        <v>0</v>
      </c>
      <c r="G338" s="61"/>
      <c r="H338" s="62"/>
    </row>
    <row r="339" spans="2:8" x14ac:dyDescent="0.25">
      <c r="B339" s="4"/>
      <c r="C339" s="4"/>
      <c r="D339" s="4"/>
      <c r="E339" s="11"/>
      <c r="F339" s="11" t="b">
        <f t="shared" si="5"/>
        <v>0</v>
      </c>
      <c r="G339" s="61"/>
      <c r="H339" s="62"/>
    </row>
    <row r="340" spans="2:8" x14ac:dyDescent="0.25">
      <c r="B340" s="4"/>
      <c r="C340" s="4"/>
      <c r="D340" s="4"/>
      <c r="E340" s="11"/>
      <c r="F340" s="11" t="b">
        <f t="shared" si="5"/>
        <v>0</v>
      </c>
      <c r="G340" s="61"/>
      <c r="H340" s="62"/>
    </row>
    <row r="341" spans="2:8" x14ac:dyDescent="0.25">
      <c r="B341" s="4"/>
      <c r="C341" s="4"/>
      <c r="D341" s="4"/>
      <c r="E341" s="11"/>
      <c r="F341" s="11" t="b">
        <f t="shared" si="5"/>
        <v>0</v>
      </c>
      <c r="G341" s="61"/>
      <c r="H341" s="62"/>
    </row>
    <row r="342" spans="2:8" x14ac:dyDescent="0.25">
      <c r="B342" s="4"/>
      <c r="C342" s="4"/>
      <c r="D342" s="4"/>
      <c r="E342" s="11"/>
      <c r="F342" s="11" t="b">
        <f t="shared" si="5"/>
        <v>0</v>
      </c>
      <c r="G342" s="61"/>
      <c r="H342" s="62"/>
    </row>
    <row r="343" spans="2:8" x14ac:dyDescent="0.25">
      <c r="B343" s="4"/>
      <c r="C343" s="4"/>
      <c r="D343" s="4"/>
      <c r="E343" s="11"/>
      <c r="F343" s="11" t="b">
        <f t="shared" si="5"/>
        <v>0</v>
      </c>
      <c r="G343" s="61"/>
      <c r="H343" s="62"/>
    </row>
    <row r="344" spans="2:8" x14ac:dyDescent="0.25">
      <c r="B344" s="4"/>
      <c r="C344" s="4"/>
      <c r="D344" s="4"/>
      <c r="E344" s="11"/>
      <c r="F344" s="11" t="b">
        <f t="shared" si="5"/>
        <v>0</v>
      </c>
      <c r="G344" s="61"/>
      <c r="H344" s="62"/>
    </row>
    <row r="345" spans="2:8" x14ac:dyDescent="0.25">
      <c r="B345" s="4"/>
      <c r="C345" s="4"/>
      <c r="D345" s="4"/>
      <c r="E345" s="11"/>
      <c r="F345" s="11" t="b">
        <f t="shared" si="5"/>
        <v>0</v>
      </c>
      <c r="G345" s="61"/>
      <c r="H345" s="62"/>
    </row>
    <row r="346" spans="2:8" x14ac:dyDescent="0.25">
      <c r="B346" s="4"/>
      <c r="C346" s="4"/>
      <c r="D346" s="4"/>
      <c r="E346" s="11"/>
      <c r="F346" s="11" t="b">
        <f t="shared" si="5"/>
        <v>0</v>
      </c>
      <c r="G346" s="61"/>
      <c r="H346" s="62"/>
    </row>
    <row r="347" spans="2:8" x14ac:dyDescent="0.25">
      <c r="B347" s="4"/>
      <c r="C347" s="4"/>
      <c r="D347" s="4"/>
      <c r="E347" s="11"/>
      <c r="F347" s="11" t="b">
        <f t="shared" si="5"/>
        <v>0</v>
      </c>
      <c r="G347" s="61"/>
      <c r="H347" s="62"/>
    </row>
    <row r="348" spans="2:8" x14ac:dyDescent="0.25">
      <c r="B348" s="4"/>
      <c r="C348" s="4"/>
      <c r="D348" s="4"/>
      <c r="E348" s="11"/>
      <c r="F348" s="11" t="b">
        <f t="shared" si="5"/>
        <v>0</v>
      </c>
      <c r="G348" s="61"/>
      <c r="H348" s="62"/>
    </row>
    <row r="349" spans="2:8" x14ac:dyDescent="0.25">
      <c r="B349" s="4"/>
      <c r="C349" s="4"/>
      <c r="D349" s="4"/>
      <c r="E349" s="11"/>
      <c r="F349" s="11" t="b">
        <f t="shared" si="5"/>
        <v>0</v>
      </c>
      <c r="G349" s="61"/>
      <c r="H349" s="62"/>
    </row>
    <row r="350" spans="2:8" x14ac:dyDescent="0.25">
      <c r="B350" s="4"/>
      <c r="C350" s="4"/>
      <c r="D350" s="4"/>
      <c r="E350" s="11"/>
      <c r="F350" s="11" t="b">
        <f t="shared" si="5"/>
        <v>0</v>
      </c>
      <c r="G350" s="61"/>
      <c r="H350" s="62"/>
    </row>
    <row r="351" spans="2:8" x14ac:dyDescent="0.25">
      <c r="B351" s="4"/>
      <c r="C351" s="4"/>
      <c r="D351" s="4"/>
      <c r="E351" s="11"/>
      <c r="F351" s="11" t="b">
        <f t="shared" si="5"/>
        <v>0</v>
      </c>
      <c r="G351" s="61"/>
      <c r="H351" s="62"/>
    </row>
    <row r="352" spans="2:8" x14ac:dyDescent="0.25">
      <c r="B352" s="4"/>
      <c r="C352" s="4"/>
      <c r="D352" s="4"/>
      <c r="E352" s="11"/>
      <c r="F352" s="11" t="b">
        <f t="shared" si="5"/>
        <v>0</v>
      </c>
      <c r="G352" s="61"/>
      <c r="H352" s="62"/>
    </row>
    <row r="353" spans="2:8" x14ac:dyDescent="0.25">
      <c r="B353" s="4"/>
      <c r="C353" s="4"/>
      <c r="D353" s="4"/>
      <c r="E353" s="11"/>
      <c r="F353" s="11" t="b">
        <f t="shared" ref="F353:F416" si="6">IF(C353=$I$4,(D353*E353/$J$4),IF(C353=$I$5,(D353*E353/$J$5),IF(C353=$I$6,(D353*E353/$J$6))))</f>
        <v>0</v>
      </c>
      <c r="G353" s="61"/>
      <c r="H353" s="62"/>
    </row>
    <row r="354" spans="2:8" x14ac:dyDescent="0.25">
      <c r="B354" s="4"/>
      <c r="C354" s="4"/>
      <c r="D354" s="4"/>
      <c r="E354" s="11"/>
      <c r="F354" s="11" t="b">
        <f t="shared" si="6"/>
        <v>0</v>
      </c>
      <c r="G354" s="61"/>
      <c r="H354" s="62"/>
    </row>
    <row r="355" spans="2:8" x14ac:dyDescent="0.25">
      <c r="B355" s="4"/>
      <c r="C355" s="4"/>
      <c r="D355" s="4"/>
      <c r="E355" s="11"/>
      <c r="F355" s="11" t="b">
        <f t="shared" si="6"/>
        <v>0</v>
      </c>
      <c r="G355" s="61"/>
      <c r="H355" s="62"/>
    </row>
    <row r="356" spans="2:8" x14ac:dyDescent="0.25">
      <c r="B356" s="4"/>
      <c r="C356" s="4"/>
      <c r="D356" s="4"/>
      <c r="E356" s="11"/>
      <c r="F356" s="11" t="b">
        <f t="shared" si="6"/>
        <v>0</v>
      </c>
      <c r="G356" s="61"/>
      <c r="H356" s="62"/>
    </row>
    <row r="357" spans="2:8" x14ac:dyDescent="0.25">
      <c r="B357" s="4"/>
      <c r="C357" s="4"/>
      <c r="D357" s="4"/>
      <c r="E357" s="11"/>
      <c r="F357" s="11" t="b">
        <f t="shared" si="6"/>
        <v>0</v>
      </c>
      <c r="G357" s="61"/>
      <c r="H357" s="62"/>
    </row>
    <row r="358" spans="2:8" x14ac:dyDescent="0.25">
      <c r="B358" s="4"/>
      <c r="C358" s="4"/>
      <c r="D358" s="4"/>
      <c r="E358" s="11"/>
      <c r="F358" s="11" t="b">
        <f t="shared" si="6"/>
        <v>0</v>
      </c>
      <c r="G358" s="61"/>
      <c r="H358" s="62"/>
    </row>
    <row r="359" spans="2:8" x14ac:dyDescent="0.25">
      <c r="B359" s="4"/>
      <c r="C359" s="4"/>
      <c r="D359" s="4"/>
      <c r="E359" s="11"/>
      <c r="F359" s="11" t="b">
        <f t="shared" si="6"/>
        <v>0</v>
      </c>
      <c r="G359" s="61"/>
      <c r="H359" s="62"/>
    </row>
    <row r="360" spans="2:8" x14ac:dyDescent="0.25">
      <c r="B360" s="4"/>
      <c r="C360" s="4"/>
      <c r="D360" s="4"/>
      <c r="E360" s="11"/>
      <c r="F360" s="11" t="b">
        <f t="shared" si="6"/>
        <v>0</v>
      </c>
      <c r="G360" s="61"/>
      <c r="H360" s="62"/>
    </row>
    <row r="361" spans="2:8" x14ac:dyDescent="0.25">
      <c r="B361" s="4"/>
      <c r="C361" s="4"/>
      <c r="D361" s="4"/>
      <c r="E361" s="11"/>
      <c r="F361" s="11" t="b">
        <f t="shared" si="6"/>
        <v>0</v>
      </c>
      <c r="G361" s="61"/>
      <c r="H361" s="62"/>
    </row>
    <row r="362" spans="2:8" x14ac:dyDescent="0.25">
      <c r="B362" s="4"/>
      <c r="C362" s="4"/>
      <c r="D362" s="4"/>
      <c r="E362" s="11"/>
      <c r="F362" s="11" t="b">
        <f t="shared" si="6"/>
        <v>0</v>
      </c>
      <c r="G362" s="61"/>
      <c r="H362" s="62"/>
    </row>
    <row r="363" spans="2:8" x14ac:dyDescent="0.25">
      <c r="B363" s="4"/>
      <c r="C363" s="4"/>
      <c r="D363" s="4"/>
      <c r="E363" s="11"/>
      <c r="F363" s="11" t="b">
        <f t="shared" si="6"/>
        <v>0</v>
      </c>
      <c r="G363" s="61"/>
      <c r="H363" s="62"/>
    </row>
    <row r="364" spans="2:8" x14ac:dyDescent="0.25">
      <c r="B364" s="4"/>
      <c r="C364" s="4"/>
      <c r="D364" s="4"/>
      <c r="E364" s="11"/>
      <c r="F364" s="11" t="b">
        <f t="shared" si="6"/>
        <v>0</v>
      </c>
      <c r="G364" s="61"/>
      <c r="H364" s="62"/>
    </row>
    <row r="365" spans="2:8" x14ac:dyDescent="0.25">
      <c r="B365" s="4"/>
      <c r="C365" s="4"/>
      <c r="D365" s="4"/>
      <c r="E365" s="11"/>
      <c r="F365" s="11" t="b">
        <f t="shared" si="6"/>
        <v>0</v>
      </c>
      <c r="G365" s="61"/>
      <c r="H365" s="62"/>
    </row>
    <row r="366" spans="2:8" x14ac:dyDescent="0.25">
      <c r="B366" s="4"/>
      <c r="C366" s="4"/>
      <c r="D366" s="4"/>
      <c r="E366" s="11"/>
      <c r="F366" s="11" t="b">
        <f t="shared" si="6"/>
        <v>0</v>
      </c>
      <c r="G366" s="61"/>
      <c r="H366" s="62"/>
    </row>
    <row r="367" spans="2:8" x14ac:dyDescent="0.25">
      <c r="B367" s="4"/>
      <c r="C367" s="4"/>
      <c r="D367" s="4"/>
      <c r="E367" s="11"/>
      <c r="F367" s="11" t="b">
        <f t="shared" si="6"/>
        <v>0</v>
      </c>
      <c r="G367" s="61"/>
      <c r="H367" s="62"/>
    </row>
    <row r="368" spans="2:8" x14ac:dyDescent="0.25">
      <c r="B368" s="4"/>
      <c r="C368" s="4"/>
      <c r="D368" s="4"/>
      <c r="E368" s="11"/>
      <c r="F368" s="11" t="b">
        <f t="shared" si="6"/>
        <v>0</v>
      </c>
      <c r="G368" s="61"/>
      <c r="H368" s="62"/>
    </row>
    <row r="369" spans="2:8" x14ac:dyDescent="0.25">
      <c r="B369" s="4"/>
      <c r="C369" s="4"/>
      <c r="D369" s="4"/>
      <c r="E369" s="11"/>
      <c r="F369" s="11" t="b">
        <f t="shared" si="6"/>
        <v>0</v>
      </c>
      <c r="G369" s="61"/>
      <c r="H369" s="62"/>
    </row>
    <row r="370" spans="2:8" x14ac:dyDescent="0.25">
      <c r="B370" s="4"/>
      <c r="C370" s="4"/>
      <c r="D370" s="4"/>
      <c r="E370" s="11"/>
      <c r="F370" s="11" t="b">
        <f t="shared" si="6"/>
        <v>0</v>
      </c>
      <c r="G370" s="61"/>
      <c r="H370" s="62"/>
    </row>
    <row r="371" spans="2:8" x14ac:dyDescent="0.25">
      <c r="B371" s="4"/>
      <c r="C371" s="4"/>
      <c r="D371" s="4"/>
      <c r="E371" s="11"/>
      <c r="F371" s="11" t="b">
        <f t="shared" si="6"/>
        <v>0</v>
      </c>
      <c r="G371" s="61"/>
      <c r="H371" s="62"/>
    </row>
    <row r="372" spans="2:8" x14ac:dyDescent="0.25">
      <c r="B372" s="4"/>
      <c r="C372" s="4"/>
      <c r="D372" s="4"/>
      <c r="E372" s="11"/>
      <c r="F372" s="11" t="b">
        <f t="shared" si="6"/>
        <v>0</v>
      </c>
      <c r="G372" s="61"/>
      <c r="H372" s="62"/>
    </row>
    <row r="373" spans="2:8" x14ac:dyDescent="0.25">
      <c r="B373" s="4"/>
      <c r="C373" s="4"/>
      <c r="D373" s="4"/>
      <c r="E373" s="11"/>
      <c r="F373" s="11" t="b">
        <f t="shared" si="6"/>
        <v>0</v>
      </c>
      <c r="G373" s="61"/>
      <c r="H373" s="62"/>
    </row>
    <row r="374" spans="2:8" x14ac:dyDescent="0.25">
      <c r="B374" s="4"/>
      <c r="C374" s="4"/>
      <c r="D374" s="4"/>
      <c r="E374" s="11"/>
      <c r="F374" s="11" t="b">
        <f t="shared" si="6"/>
        <v>0</v>
      </c>
      <c r="G374" s="61"/>
      <c r="H374" s="62"/>
    </row>
    <row r="375" spans="2:8" x14ac:dyDescent="0.25">
      <c r="B375" s="4"/>
      <c r="C375" s="4"/>
      <c r="D375" s="4"/>
      <c r="E375" s="11"/>
      <c r="F375" s="11" t="b">
        <f t="shared" si="6"/>
        <v>0</v>
      </c>
      <c r="G375" s="61"/>
      <c r="H375" s="62"/>
    </row>
    <row r="376" spans="2:8" x14ac:dyDescent="0.25">
      <c r="B376" s="4"/>
      <c r="C376" s="4"/>
      <c r="D376" s="4"/>
      <c r="E376" s="11"/>
      <c r="F376" s="11" t="b">
        <f t="shared" si="6"/>
        <v>0</v>
      </c>
      <c r="G376" s="61"/>
      <c r="H376" s="62"/>
    </row>
    <row r="377" spans="2:8" x14ac:dyDescent="0.25">
      <c r="B377" s="4"/>
      <c r="C377" s="4"/>
      <c r="D377" s="4"/>
      <c r="E377" s="11"/>
      <c r="F377" s="11" t="b">
        <f t="shared" si="6"/>
        <v>0</v>
      </c>
      <c r="G377" s="61"/>
      <c r="H377" s="62"/>
    </row>
    <row r="378" spans="2:8" x14ac:dyDescent="0.25">
      <c r="B378" s="4"/>
      <c r="C378" s="4"/>
      <c r="D378" s="4"/>
      <c r="E378" s="11"/>
      <c r="F378" s="11" t="b">
        <f t="shared" si="6"/>
        <v>0</v>
      </c>
      <c r="G378" s="61"/>
      <c r="H378" s="62"/>
    </row>
    <row r="379" spans="2:8" x14ac:dyDescent="0.25">
      <c r="B379" s="4"/>
      <c r="C379" s="4"/>
      <c r="D379" s="4"/>
      <c r="E379" s="11"/>
      <c r="F379" s="11" t="b">
        <f t="shared" si="6"/>
        <v>0</v>
      </c>
      <c r="G379" s="61"/>
      <c r="H379" s="62"/>
    </row>
    <row r="380" spans="2:8" x14ac:dyDescent="0.25">
      <c r="B380" s="4"/>
      <c r="C380" s="4"/>
      <c r="D380" s="4"/>
      <c r="E380" s="11"/>
      <c r="F380" s="11" t="b">
        <f t="shared" si="6"/>
        <v>0</v>
      </c>
      <c r="G380" s="61"/>
      <c r="H380" s="62"/>
    </row>
    <row r="381" spans="2:8" x14ac:dyDescent="0.25">
      <c r="B381" s="4"/>
      <c r="C381" s="4"/>
      <c r="D381" s="4"/>
      <c r="E381" s="11"/>
      <c r="F381" s="11" t="b">
        <f t="shared" si="6"/>
        <v>0</v>
      </c>
      <c r="G381" s="61"/>
      <c r="H381" s="62"/>
    </row>
    <row r="382" spans="2:8" x14ac:dyDescent="0.25">
      <c r="B382" s="4"/>
      <c r="C382" s="4"/>
      <c r="D382" s="4"/>
      <c r="E382" s="11"/>
      <c r="F382" s="11" t="b">
        <f t="shared" si="6"/>
        <v>0</v>
      </c>
      <c r="G382" s="61"/>
      <c r="H382" s="62"/>
    </row>
    <row r="383" spans="2:8" x14ac:dyDescent="0.25">
      <c r="B383" s="4"/>
      <c r="C383" s="4"/>
      <c r="D383" s="4"/>
      <c r="E383" s="11"/>
      <c r="F383" s="11" t="b">
        <f t="shared" si="6"/>
        <v>0</v>
      </c>
      <c r="G383" s="61"/>
      <c r="H383" s="62"/>
    </row>
    <row r="384" spans="2:8" x14ac:dyDescent="0.25">
      <c r="B384" s="4"/>
      <c r="C384" s="4"/>
      <c r="D384" s="4"/>
      <c r="E384" s="11"/>
      <c r="F384" s="11" t="b">
        <f t="shared" si="6"/>
        <v>0</v>
      </c>
      <c r="G384" s="61"/>
      <c r="H384" s="62"/>
    </row>
    <row r="385" spans="2:8" x14ac:dyDescent="0.25">
      <c r="B385" s="4"/>
      <c r="C385" s="4"/>
      <c r="D385" s="4"/>
      <c r="E385" s="11"/>
      <c r="F385" s="11" t="b">
        <f t="shared" si="6"/>
        <v>0</v>
      </c>
      <c r="G385" s="61"/>
      <c r="H385" s="62"/>
    </row>
    <row r="386" spans="2:8" x14ac:dyDescent="0.25">
      <c r="B386" s="4"/>
      <c r="C386" s="4"/>
      <c r="D386" s="4"/>
      <c r="E386" s="11"/>
      <c r="F386" s="11" t="b">
        <f t="shared" si="6"/>
        <v>0</v>
      </c>
      <c r="G386" s="61"/>
      <c r="H386" s="62"/>
    </row>
    <row r="387" spans="2:8" x14ac:dyDescent="0.25">
      <c r="B387" s="4"/>
      <c r="C387" s="4"/>
      <c r="D387" s="4"/>
      <c r="E387" s="11"/>
      <c r="F387" s="11" t="b">
        <f t="shared" si="6"/>
        <v>0</v>
      </c>
      <c r="G387" s="61"/>
      <c r="H387" s="62"/>
    </row>
    <row r="388" spans="2:8" x14ac:dyDescent="0.25">
      <c r="B388" s="4"/>
      <c r="C388" s="4"/>
      <c r="D388" s="4"/>
      <c r="E388" s="11"/>
      <c r="F388" s="11" t="b">
        <f t="shared" si="6"/>
        <v>0</v>
      </c>
      <c r="G388" s="61"/>
      <c r="H388" s="62"/>
    </row>
    <row r="389" spans="2:8" x14ac:dyDescent="0.25">
      <c r="B389" s="4"/>
      <c r="C389" s="4"/>
      <c r="D389" s="4"/>
      <c r="E389" s="11"/>
      <c r="F389" s="11" t="b">
        <f t="shared" si="6"/>
        <v>0</v>
      </c>
      <c r="G389" s="61"/>
      <c r="H389" s="62"/>
    </row>
    <row r="390" spans="2:8" x14ac:dyDescent="0.25">
      <c r="B390" s="4"/>
      <c r="C390" s="4"/>
      <c r="D390" s="4"/>
      <c r="E390" s="11"/>
      <c r="F390" s="11" t="b">
        <f t="shared" si="6"/>
        <v>0</v>
      </c>
      <c r="G390" s="61"/>
      <c r="H390" s="62"/>
    </row>
    <row r="391" spans="2:8" x14ac:dyDescent="0.25">
      <c r="B391" s="4"/>
      <c r="C391" s="4"/>
      <c r="D391" s="4"/>
      <c r="E391" s="11"/>
      <c r="F391" s="11" t="b">
        <f t="shared" si="6"/>
        <v>0</v>
      </c>
      <c r="G391" s="61"/>
      <c r="H391" s="62"/>
    </row>
    <row r="392" spans="2:8" x14ac:dyDescent="0.25">
      <c r="B392" s="4"/>
      <c r="C392" s="4"/>
      <c r="D392" s="4"/>
      <c r="E392" s="11"/>
      <c r="F392" s="11" t="b">
        <f t="shared" si="6"/>
        <v>0</v>
      </c>
      <c r="G392" s="61"/>
      <c r="H392" s="62"/>
    </row>
    <row r="393" spans="2:8" x14ac:dyDescent="0.25">
      <c r="B393" s="4"/>
      <c r="C393" s="4"/>
      <c r="D393" s="4"/>
      <c r="E393" s="11"/>
      <c r="F393" s="11" t="b">
        <f t="shared" si="6"/>
        <v>0</v>
      </c>
      <c r="G393" s="61"/>
      <c r="H393" s="62"/>
    </row>
    <row r="394" spans="2:8" x14ac:dyDescent="0.25">
      <c r="B394" s="4"/>
      <c r="C394" s="4"/>
      <c r="D394" s="4"/>
      <c r="E394" s="11"/>
      <c r="F394" s="11" t="b">
        <f t="shared" si="6"/>
        <v>0</v>
      </c>
      <c r="G394" s="61"/>
      <c r="H394" s="62"/>
    </row>
    <row r="395" spans="2:8" x14ac:dyDescent="0.25">
      <c r="B395" s="4"/>
      <c r="C395" s="4"/>
      <c r="D395" s="4"/>
      <c r="E395" s="11"/>
      <c r="F395" s="11" t="b">
        <f t="shared" si="6"/>
        <v>0</v>
      </c>
      <c r="G395" s="61"/>
      <c r="H395" s="62"/>
    </row>
    <row r="396" spans="2:8" x14ac:dyDescent="0.25">
      <c r="B396" s="4"/>
      <c r="C396" s="4"/>
      <c r="D396" s="4"/>
      <c r="E396" s="11"/>
      <c r="F396" s="11" t="b">
        <f t="shared" si="6"/>
        <v>0</v>
      </c>
      <c r="G396" s="61"/>
      <c r="H396" s="62"/>
    </row>
    <row r="397" spans="2:8" x14ac:dyDescent="0.25">
      <c r="B397" s="4"/>
      <c r="C397" s="4"/>
      <c r="D397" s="4"/>
      <c r="E397" s="11"/>
      <c r="F397" s="11" t="b">
        <f t="shared" si="6"/>
        <v>0</v>
      </c>
      <c r="G397" s="61"/>
      <c r="H397" s="62"/>
    </row>
    <row r="398" spans="2:8" x14ac:dyDescent="0.25">
      <c r="B398" s="4"/>
      <c r="C398" s="4"/>
      <c r="D398" s="4"/>
      <c r="E398" s="11"/>
      <c r="F398" s="11" t="b">
        <f t="shared" si="6"/>
        <v>0</v>
      </c>
      <c r="G398" s="61"/>
      <c r="H398" s="62"/>
    </row>
    <row r="399" spans="2:8" x14ac:dyDescent="0.25">
      <c r="B399" s="4"/>
      <c r="C399" s="4"/>
      <c r="D399" s="4"/>
      <c r="E399" s="11"/>
      <c r="F399" s="11" t="b">
        <f t="shared" si="6"/>
        <v>0</v>
      </c>
      <c r="G399" s="61"/>
      <c r="H399" s="62"/>
    </row>
    <row r="400" spans="2:8" x14ac:dyDescent="0.25">
      <c r="B400" s="4"/>
      <c r="C400" s="4"/>
      <c r="D400" s="4"/>
      <c r="E400" s="11"/>
      <c r="F400" s="11" t="b">
        <f t="shared" si="6"/>
        <v>0</v>
      </c>
      <c r="G400" s="61"/>
      <c r="H400" s="62"/>
    </row>
    <row r="401" spans="2:8" x14ac:dyDescent="0.25">
      <c r="B401" s="4"/>
      <c r="C401" s="4"/>
      <c r="D401" s="4"/>
      <c r="E401" s="11"/>
      <c r="F401" s="11" t="b">
        <f t="shared" si="6"/>
        <v>0</v>
      </c>
      <c r="G401" s="61"/>
      <c r="H401" s="62"/>
    </row>
    <row r="402" spans="2:8" x14ac:dyDescent="0.25">
      <c r="B402" s="4"/>
      <c r="C402" s="4"/>
      <c r="D402" s="4"/>
      <c r="E402" s="11"/>
      <c r="F402" s="11" t="b">
        <f t="shared" si="6"/>
        <v>0</v>
      </c>
      <c r="G402" s="61"/>
      <c r="H402" s="62"/>
    </row>
    <row r="403" spans="2:8" x14ac:dyDescent="0.25">
      <c r="B403" s="4"/>
      <c r="C403" s="4"/>
      <c r="D403" s="4"/>
      <c r="E403" s="11"/>
      <c r="F403" s="11" t="b">
        <f t="shared" si="6"/>
        <v>0</v>
      </c>
      <c r="G403" s="61"/>
      <c r="H403" s="62"/>
    </row>
    <row r="404" spans="2:8" x14ac:dyDescent="0.25">
      <c r="B404" s="4"/>
      <c r="C404" s="4"/>
      <c r="D404" s="4"/>
      <c r="E404" s="11"/>
      <c r="F404" s="11" t="b">
        <f t="shared" si="6"/>
        <v>0</v>
      </c>
      <c r="G404" s="61"/>
      <c r="H404" s="62"/>
    </row>
    <row r="405" spans="2:8" x14ac:dyDescent="0.25">
      <c r="B405" s="4"/>
      <c r="C405" s="4"/>
      <c r="D405" s="4"/>
      <c r="E405" s="11"/>
      <c r="F405" s="11" t="b">
        <f t="shared" si="6"/>
        <v>0</v>
      </c>
      <c r="G405" s="61"/>
      <c r="H405" s="62"/>
    </row>
    <row r="406" spans="2:8" x14ac:dyDescent="0.25">
      <c r="B406" s="4"/>
      <c r="C406" s="4"/>
      <c r="D406" s="4"/>
      <c r="E406" s="11"/>
      <c r="F406" s="11" t="b">
        <f t="shared" si="6"/>
        <v>0</v>
      </c>
      <c r="G406" s="61"/>
      <c r="H406" s="62"/>
    </row>
    <row r="407" spans="2:8" x14ac:dyDescent="0.25">
      <c r="B407" s="4"/>
      <c r="C407" s="4"/>
      <c r="D407" s="4"/>
      <c r="E407" s="11"/>
      <c r="F407" s="11" t="b">
        <f t="shared" si="6"/>
        <v>0</v>
      </c>
      <c r="G407" s="61"/>
      <c r="H407" s="62"/>
    </row>
    <row r="408" spans="2:8" x14ac:dyDescent="0.25">
      <c r="B408" s="4"/>
      <c r="C408" s="4"/>
      <c r="D408" s="4"/>
      <c r="E408" s="11"/>
      <c r="F408" s="11" t="b">
        <f t="shared" si="6"/>
        <v>0</v>
      </c>
      <c r="G408" s="61"/>
      <c r="H408" s="62"/>
    </row>
    <row r="409" spans="2:8" x14ac:dyDescent="0.25">
      <c r="B409" s="4"/>
      <c r="C409" s="4"/>
      <c r="D409" s="4"/>
      <c r="E409" s="11"/>
      <c r="F409" s="11" t="b">
        <f t="shared" si="6"/>
        <v>0</v>
      </c>
      <c r="G409" s="61"/>
      <c r="H409" s="62"/>
    </row>
    <row r="410" spans="2:8" x14ac:dyDescent="0.25">
      <c r="B410" s="4"/>
      <c r="C410" s="4"/>
      <c r="D410" s="4"/>
      <c r="E410" s="11"/>
      <c r="F410" s="11" t="b">
        <f t="shared" si="6"/>
        <v>0</v>
      </c>
      <c r="G410" s="61"/>
      <c r="H410" s="62"/>
    </row>
    <row r="411" spans="2:8" x14ac:dyDescent="0.25">
      <c r="B411" s="4"/>
      <c r="C411" s="4"/>
      <c r="D411" s="4"/>
      <c r="E411" s="11"/>
      <c r="F411" s="11" t="b">
        <f t="shared" si="6"/>
        <v>0</v>
      </c>
      <c r="G411" s="61"/>
      <c r="H411" s="62"/>
    </row>
    <row r="412" spans="2:8" x14ac:dyDescent="0.25">
      <c r="B412" s="4"/>
      <c r="C412" s="4"/>
      <c r="D412" s="4"/>
      <c r="E412" s="11"/>
      <c r="F412" s="11" t="b">
        <f t="shared" si="6"/>
        <v>0</v>
      </c>
      <c r="G412" s="61"/>
      <c r="H412" s="62"/>
    </row>
    <row r="413" spans="2:8" x14ac:dyDescent="0.25">
      <c r="B413" s="4"/>
      <c r="C413" s="4"/>
      <c r="D413" s="4"/>
      <c r="E413" s="11"/>
      <c r="F413" s="11" t="b">
        <f t="shared" si="6"/>
        <v>0</v>
      </c>
      <c r="G413" s="61"/>
      <c r="H413" s="62"/>
    </row>
    <row r="414" spans="2:8" x14ac:dyDescent="0.25">
      <c r="B414" s="4"/>
      <c r="C414" s="4"/>
      <c r="D414" s="4"/>
      <c r="E414" s="11"/>
      <c r="F414" s="11" t="b">
        <f t="shared" si="6"/>
        <v>0</v>
      </c>
      <c r="G414" s="61"/>
      <c r="H414" s="62"/>
    </row>
    <row r="415" spans="2:8" x14ac:dyDescent="0.25">
      <c r="B415" s="4"/>
      <c r="C415" s="4"/>
      <c r="D415" s="4"/>
      <c r="E415" s="11"/>
      <c r="F415" s="11" t="b">
        <f t="shared" si="6"/>
        <v>0</v>
      </c>
      <c r="G415" s="61"/>
      <c r="H415" s="62"/>
    </row>
    <row r="416" spans="2:8" x14ac:dyDescent="0.25">
      <c r="B416" s="4"/>
      <c r="C416" s="4"/>
      <c r="D416" s="4"/>
      <c r="E416" s="11"/>
      <c r="F416" s="11" t="b">
        <f t="shared" si="6"/>
        <v>0</v>
      </c>
      <c r="G416" s="61"/>
      <c r="H416" s="62"/>
    </row>
    <row r="417" spans="2:8" x14ac:dyDescent="0.25">
      <c r="B417" s="4"/>
      <c r="C417" s="4"/>
      <c r="D417" s="4"/>
      <c r="E417" s="11"/>
      <c r="F417" s="11" t="b">
        <f t="shared" ref="F417:F449" si="7">IF(C417=$I$4,(D417*E417/$J$4),IF(C417=$I$5,(D417*E417/$J$5),IF(C417=$I$6,(D417*E417/$J$6))))</f>
        <v>0</v>
      </c>
      <c r="G417" s="61"/>
      <c r="H417" s="62"/>
    </row>
    <row r="418" spans="2:8" x14ac:dyDescent="0.25">
      <c r="B418" s="4"/>
      <c r="C418" s="4"/>
      <c r="D418" s="4"/>
      <c r="E418" s="11"/>
      <c r="F418" s="11" t="b">
        <f t="shared" si="7"/>
        <v>0</v>
      </c>
      <c r="G418" s="61"/>
      <c r="H418" s="62"/>
    </row>
    <row r="419" spans="2:8" x14ac:dyDescent="0.25">
      <c r="B419" s="4"/>
      <c r="C419" s="4"/>
      <c r="D419" s="4"/>
      <c r="E419" s="11"/>
      <c r="F419" s="11" t="b">
        <f t="shared" si="7"/>
        <v>0</v>
      </c>
      <c r="G419" s="61"/>
      <c r="H419" s="62"/>
    </row>
    <row r="420" spans="2:8" x14ac:dyDescent="0.25">
      <c r="B420" s="4"/>
      <c r="C420" s="4"/>
      <c r="D420" s="4"/>
      <c r="E420" s="11"/>
      <c r="F420" s="11" t="b">
        <f t="shared" si="7"/>
        <v>0</v>
      </c>
      <c r="G420" s="61"/>
      <c r="H420" s="62"/>
    </row>
    <row r="421" spans="2:8" x14ac:dyDescent="0.25">
      <c r="B421" s="4"/>
      <c r="C421" s="4"/>
      <c r="D421" s="4"/>
      <c r="E421" s="11"/>
      <c r="F421" s="11" t="b">
        <f t="shared" si="7"/>
        <v>0</v>
      </c>
      <c r="G421" s="61"/>
      <c r="H421" s="62"/>
    </row>
    <row r="422" spans="2:8" x14ac:dyDescent="0.25">
      <c r="B422" s="4"/>
      <c r="C422" s="4"/>
      <c r="D422" s="4"/>
      <c r="E422" s="11"/>
      <c r="F422" s="11" t="b">
        <f t="shared" si="7"/>
        <v>0</v>
      </c>
      <c r="G422" s="61"/>
      <c r="H422" s="62"/>
    </row>
    <row r="423" spans="2:8" x14ac:dyDescent="0.25">
      <c r="B423" s="4"/>
      <c r="C423" s="4"/>
      <c r="D423" s="4"/>
      <c r="E423" s="11"/>
      <c r="F423" s="11" t="b">
        <f t="shared" si="7"/>
        <v>0</v>
      </c>
      <c r="G423" s="61"/>
      <c r="H423" s="62"/>
    </row>
    <row r="424" spans="2:8" x14ac:dyDescent="0.25">
      <c r="B424" s="4"/>
      <c r="C424" s="4"/>
      <c r="D424" s="4"/>
      <c r="E424" s="11"/>
      <c r="F424" s="11" t="b">
        <f t="shared" si="7"/>
        <v>0</v>
      </c>
      <c r="G424" s="61"/>
      <c r="H424" s="62"/>
    </row>
    <row r="425" spans="2:8" x14ac:dyDescent="0.25">
      <c r="B425" s="4"/>
      <c r="C425" s="4"/>
      <c r="D425" s="4"/>
      <c r="E425" s="11"/>
      <c r="F425" s="11" t="b">
        <f t="shared" si="7"/>
        <v>0</v>
      </c>
      <c r="G425" s="61"/>
      <c r="H425" s="62"/>
    </row>
    <row r="426" spans="2:8" x14ac:dyDescent="0.25">
      <c r="B426" s="4"/>
      <c r="C426" s="4"/>
      <c r="D426" s="4"/>
      <c r="E426" s="11"/>
      <c r="F426" s="11" t="b">
        <f t="shared" si="7"/>
        <v>0</v>
      </c>
      <c r="G426" s="61"/>
      <c r="H426" s="62"/>
    </row>
    <row r="427" spans="2:8" x14ac:dyDescent="0.25">
      <c r="B427" s="4"/>
      <c r="C427" s="4"/>
      <c r="D427" s="4"/>
      <c r="E427" s="11"/>
      <c r="F427" s="11" t="b">
        <f t="shared" si="7"/>
        <v>0</v>
      </c>
      <c r="G427" s="61"/>
      <c r="H427" s="62"/>
    </row>
    <row r="428" spans="2:8" x14ac:dyDescent="0.25">
      <c r="B428" s="4"/>
      <c r="C428" s="4"/>
      <c r="D428" s="4"/>
      <c r="E428" s="11"/>
      <c r="F428" s="11" t="b">
        <f t="shared" si="7"/>
        <v>0</v>
      </c>
      <c r="G428" s="61"/>
      <c r="H428" s="62"/>
    </row>
    <row r="429" spans="2:8" x14ac:dyDescent="0.25">
      <c r="B429" s="4"/>
      <c r="C429" s="4"/>
      <c r="D429" s="4"/>
      <c r="E429" s="11"/>
      <c r="F429" s="11" t="b">
        <f t="shared" si="7"/>
        <v>0</v>
      </c>
      <c r="G429" s="61"/>
      <c r="H429" s="62"/>
    </row>
    <row r="430" spans="2:8" x14ac:dyDescent="0.25">
      <c r="B430" s="4"/>
      <c r="C430" s="4"/>
      <c r="D430" s="4"/>
      <c r="E430" s="11"/>
      <c r="F430" s="11" t="b">
        <f t="shared" si="7"/>
        <v>0</v>
      </c>
      <c r="G430" s="61"/>
      <c r="H430" s="62"/>
    </row>
    <row r="431" spans="2:8" x14ac:dyDescent="0.25">
      <c r="B431" s="4"/>
      <c r="C431" s="4"/>
      <c r="D431" s="4"/>
      <c r="E431" s="11"/>
      <c r="F431" s="11" t="b">
        <f t="shared" si="7"/>
        <v>0</v>
      </c>
      <c r="G431" s="61"/>
      <c r="H431" s="62"/>
    </row>
    <row r="432" spans="2:8" x14ac:dyDescent="0.25">
      <c r="B432" s="4"/>
      <c r="C432" s="4"/>
      <c r="D432" s="4"/>
      <c r="E432" s="11"/>
      <c r="F432" s="11" t="b">
        <f t="shared" si="7"/>
        <v>0</v>
      </c>
      <c r="G432" s="61"/>
      <c r="H432" s="62"/>
    </row>
    <row r="433" spans="2:8" x14ac:dyDescent="0.25">
      <c r="B433" s="4"/>
      <c r="C433" s="4"/>
      <c r="D433" s="4"/>
      <c r="E433" s="11"/>
      <c r="F433" s="11" t="b">
        <f t="shared" si="7"/>
        <v>0</v>
      </c>
      <c r="G433" s="61"/>
      <c r="H433" s="62"/>
    </row>
    <row r="434" spans="2:8" x14ac:dyDescent="0.25">
      <c r="B434" s="4"/>
      <c r="C434" s="4"/>
      <c r="D434" s="4"/>
      <c r="E434" s="11"/>
      <c r="F434" s="11" t="b">
        <f t="shared" si="7"/>
        <v>0</v>
      </c>
      <c r="G434" s="61"/>
      <c r="H434" s="62"/>
    </row>
    <row r="435" spans="2:8" x14ac:dyDescent="0.25">
      <c r="B435" s="4"/>
      <c r="C435" s="4"/>
      <c r="D435" s="4"/>
      <c r="E435" s="11"/>
      <c r="F435" s="11" t="b">
        <f t="shared" si="7"/>
        <v>0</v>
      </c>
      <c r="G435" s="61"/>
      <c r="H435" s="62"/>
    </row>
    <row r="436" spans="2:8" x14ac:dyDescent="0.25">
      <c r="B436" s="4"/>
      <c r="C436" s="4"/>
      <c r="D436" s="4"/>
      <c r="E436" s="11"/>
      <c r="F436" s="11" t="b">
        <f t="shared" si="7"/>
        <v>0</v>
      </c>
      <c r="G436" s="61"/>
      <c r="H436" s="62"/>
    </row>
    <row r="437" spans="2:8" x14ac:dyDescent="0.25">
      <c r="B437" s="4"/>
      <c r="C437" s="4"/>
      <c r="D437" s="4"/>
      <c r="E437" s="11"/>
      <c r="F437" s="11" t="b">
        <f t="shared" si="7"/>
        <v>0</v>
      </c>
      <c r="G437" s="61"/>
      <c r="H437" s="62"/>
    </row>
    <row r="438" spans="2:8" x14ac:dyDescent="0.25">
      <c r="B438" s="4"/>
      <c r="C438" s="4"/>
      <c r="D438" s="4"/>
      <c r="E438" s="11"/>
      <c r="F438" s="11" t="b">
        <f t="shared" si="7"/>
        <v>0</v>
      </c>
      <c r="G438" s="61"/>
      <c r="H438" s="62"/>
    </row>
    <row r="439" spans="2:8" x14ac:dyDescent="0.25">
      <c r="B439" s="4"/>
      <c r="C439" s="4"/>
      <c r="D439" s="4"/>
      <c r="E439" s="11"/>
      <c r="F439" s="11" t="b">
        <f t="shared" si="7"/>
        <v>0</v>
      </c>
      <c r="G439" s="61"/>
      <c r="H439" s="62"/>
    </row>
    <row r="440" spans="2:8" x14ac:dyDescent="0.25">
      <c r="B440" s="4"/>
      <c r="C440" s="4"/>
      <c r="D440" s="4"/>
      <c r="E440" s="11"/>
      <c r="F440" s="11" t="b">
        <f t="shared" si="7"/>
        <v>0</v>
      </c>
      <c r="G440" s="61"/>
      <c r="H440" s="62"/>
    </row>
    <row r="441" spans="2:8" x14ac:dyDescent="0.25">
      <c r="B441" s="4"/>
      <c r="C441" s="4"/>
      <c r="D441" s="4"/>
      <c r="E441" s="11"/>
      <c r="F441" s="11" t="b">
        <f t="shared" si="7"/>
        <v>0</v>
      </c>
      <c r="G441" s="61"/>
      <c r="H441" s="62"/>
    </row>
    <row r="442" spans="2:8" x14ac:dyDescent="0.25">
      <c r="B442" s="4"/>
      <c r="C442" s="4"/>
      <c r="D442" s="4"/>
      <c r="E442" s="11"/>
      <c r="F442" s="11" t="b">
        <f t="shared" si="7"/>
        <v>0</v>
      </c>
      <c r="G442" s="61"/>
      <c r="H442" s="62"/>
    </row>
    <row r="443" spans="2:8" x14ac:dyDescent="0.25">
      <c r="B443" s="4"/>
      <c r="C443" s="4"/>
      <c r="D443" s="4"/>
      <c r="E443" s="11"/>
      <c r="F443" s="11" t="b">
        <f t="shared" si="7"/>
        <v>0</v>
      </c>
      <c r="G443" s="61"/>
      <c r="H443" s="62"/>
    </row>
    <row r="444" spans="2:8" x14ac:dyDescent="0.25">
      <c r="B444" s="4"/>
      <c r="C444" s="4"/>
      <c r="D444" s="4"/>
      <c r="E444" s="11"/>
      <c r="F444" s="11" t="b">
        <f t="shared" si="7"/>
        <v>0</v>
      </c>
      <c r="G444" s="61"/>
      <c r="H444" s="62"/>
    </row>
    <row r="445" spans="2:8" x14ac:dyDescent="0.25">
      <c r="B445" s="4"/>
      <c r="C445" s="4"/>
      <c r="D445" s="4"/>
      <c r="E445" s="11"/>
      <c r="F445" s="11" t="b">
        <f t="shared" si="7"/>
        <v>0</v>
      </c>
      <c r="G445" s="61"/>
      <c r="H445" s="62"/>
    </row>
    <row r="446" spans="2:8" x14ac:dyDescent="0.25">
      <c r="B446" s="4"/>
      <c r="C446" s="4"/>
      <c r="D446" s="4"/>
      <c r="E446" s="11"/>
      <c r="F446" s="11" t="b">
        <f t="shared" si="7"/>
        <v>0</v>
      </c>
      <c r="G446" s="61"/>
      <c r="H446" s="62"/>
    </row>
    <row r="447" spans="2:8" x14ac:dyDescent="0.25">
      <c r="B447" s="4"/>
      <c r="C447" s="4"/>
      <c r="D447" s="4"/>
      <c r="E447" s="11"/>
      <c r="F447" s="11" t="b">
        <f t="shared" si="7"/>
        <v>0</v>
      </c>
      <c r="G447" s="61"/>
      <c r="H447" s="62"/>
    </row>
    <row r="448" spans="2:8" x14ac:dyDescent="0.25">
      <c r="B448" s="4"/>
      <c r="C448" s="4"/>
      <c r="D448" s="4"/>
      <c r="E448" s="11"/>
      <c r="F448" s="11" t="b">
        <f t="shared" si="7"/>
        <v>0</v>
      </c>
      <c r="G448" s="61"/>
      <c r="H448" s="62"/>
    </row>
    <row r="449" spans="2:8" x14ac:dyDescent="0.25">
      <c r="B449" s="4"/>
      <c r="C449" s="4"/>
      <c r="D449" s="4"/>
      <c r="E449" s="11"/>
      <c r="F449" s="11" t="b">
        <f t="shared" si="7"/>
        <v>0</v>
      </c>
      <c r="G449" s="61"/>
      <c r="H449" s="62"/>
    </row>
  </sheetData>
  <autoFilter ref="B2:F449"/>
  <mergeCells count="448">
    <mergeCell ref="G449:H449"/>
    <mergeCell ref="G443:H443"/>
    <mergeCell ref="G444:H444"/>
    <mergeCell ref="G445:H445"/>
    <mergeCell ref="G446:H446"/>
    <mergeCell ref="G447:H447"/>
    <mergeCell ref="G448:H448"/>
    <mergeCell ref="G437:H437"/>
    <mergeCell ref="G438:H438"/>
    <mergeCell ref="G439:H439"/>
    <mergeCell ref="G440:H440"/>
    <mergeCell ref="G441:H441"/>
    <mergeCell ref="G442:H442"/>
    <mergeCell ref="G431:H431"/>
    <mergeCell ref="G432:H432"/>
    <mergeCell ref="G433:H433"/>
    <mergeCell ref="G434:H434"/>
    <mergeCell ref="G435:H435"/>
    <mergeCell ref="G436:H436"/>
    <mergeCell ref="G425:H425"/>
    <mergeCell ref="G426:H426"/>
    <mergeCell ref="G427:H427"/>
    <mergeCell ref="G428:H428"/>
    <mergeCell ref="G429:H429"/>
    <mergeCell ref="G430:H430"/>
    <mergeCell ref="G419:H419"/>
    <mergeCell ref="G420:H420"/>
    <mergeCell ref="G421:H421"/>
    <mergeCell ref="G422:H422"/>
    <mergeCell ref="G423:H423"/>
    <mergeCell ref="G424:H424"/>
    <mergeCell ref="G413:H413"/>
    <mergeCell ref="G414:H414"/>
    <mergeCell ref="G415:H415"/>
    <mergeCell ref="G416:H416"/>
    <mergeCell ref="G417:H417"/>
    <mergeCell ref="G418:H418"/>
    <mergeCell ref="G407:H407"/>
    <mergeCell ref="G408:H408"/>
    <mergeCell ref="G409:H409"/>
    <mergeCell ref="G410:H410"/>
    <mergeCell ref="G411:H411"/>
    <mergeCell ref="G412:H412"/>
    <mergeCell ref="G401:H401"/>
    <mergeCell ref="G402:H402"/>
    <mergeCell ref="G403:H403"/>
    <mergeCell ref="G404:H404"/>
    <mergeCell ref="G405:H405"/>
    <mergeCell ref="G406:H406"/>
    <mergeCell ref="G395:H395"/>
    <mergeCell ref="G396:H396"/>
    <mergeCell ref="G397:H397"/>
    <mergeCell ref="G398:H398"/>
    <mergeCell ref="G399:H399"/>
    <mergeCell ref="G400:H400"/>
    <mergeCell ref="G389:H389"/>
    <mergeCell ref="G390:H390"/>
    <mergeCell ref="G391:H391"/>
    <mergeCell ref="G392:H392"/>
    <mergeCell ref="G393:H393"/>
    <mergeCell ref="G394:H394"/>
    <mergeCell ref="G383:H383"/>
    <mergeCell ref="G384:H384"/>
    <mergeCell ref="G385:H385"/>
    <mergeCell ref="G386:H386"/>
    <mergeCell ref="G387:H387"/>
    <mergeCell ref="G388:H388"/>
    <mergeCell ref="G377:H377"/>
    <mergeCell ref="G378:H378"/>
    <mergeCell ref="G379:H379"/>
    <mergeCell ref="G380:H380"/>
    <mergeCell ref="G381:H381"/>
    <mergeCell ref="G382:H382"/>
    <mergeCell ref="G371:H371"/>
    <mergeCell ref="G372:H372"/>
    <mergeCell ref="G373:H373"/>
    <mergeCell ref="G374:H374"/>
    <mergeCell ref="G375:H375"/>
    <mergeCell ref="G376:H376"/>
    <mergeCell ref="G365:H365"/>
    <mergeCell ref="G366:H366"/>
    <mergeCell ref="G367:H367"/>
    <mergeCell ref="G368:H368"/>
    <mergeCell ref="G369:H369"/>
    <mergeCell ref="G370:H370"/>
    <mergeCell ref="G359:H359"/>
    <mergeCell ref="G360:H360"/>
    <mergeCell ref="G361:H361"/>
    <mergeCell ref="G362:H362"/>
    <mergeCell ref="G363:H363"/>
    <mergeCell ref="G364:H364"/>
    <mergeCell ref="G353:H353"/>
    <mergeCell ref="G354:H354"/>
    <mergeCell ref="G355:H355"/>
    <mergeCell ref="G356:H356"/>
    <mergeCell ref="G357:H357"/>
    <mergeCell ref="G358:H358"/>
    <mergeCell ref="G347:H347"/>
    <mergeCell ref="G348:H348"/>
    <mergeCell ref="G349:H349"/>
    <mergeCell ref="G350:H350"/>
    <mergeCell ref="G351:H351"/>
    <mergeCell ref="G352:H352"/>
    <mergeCell ref="G341:H341"/>
    <mergeCell ref="G342:H342"/>
    <mergeCell ref="G343:H343"/>
    <mergeCell ref="G344:H344"/>
    <mergeCell ref="G345:H345"/>
    <mergeCell ref="G346:H346"/>
    <mergeCell ref="G335:H335"/>
    <mergeCell ref="G336:H336"/>
    <mergeCell ref="G337:H337"/>
    <mergeCell ref="G338:H338"/>
    <mergeCell ref="G339:H339"/>
    <mergeCell ref="G340:H340"/>
    <mergeCell ref="G329:H329"/>
    <mergeCell ref="G330:H330"/>
    <mergeCell ref="G331:H331"/>
    <mergeCell ref="G332:H332"/>
    <mergeCell ref="G333:H333"/>
    <mergeCell ref="G334:H334"/>
    <mergeCell ref="G323:H323"/>
    <mergeCell ref="G324:H324"/>
    <mergeCell ref="G325:H325"/>
    <mergeCell ref="G326:H326"/>
    <mergeCell ref="G327:H327"/>
    <mergeCell ref="G328:H328"/>
    <mergeCell ref="G317:H317"/>
    <mergeCell ref="G318:H318"/>
    <mergeCell ref="G319:H319"/>
    <mergeCell ref="G320:H320"/>
    <mergeCell ref="G321:H321"/>
    <mergeCell ref="G322:H322"/>
    <mergeCell ref="G311:H311"/>
    <mergeCell ref="G312:H312"/>
    <mergeCell ref="G313:H313"/>
    <mergeCell ref="G314:H314"/>
    <mergeCell ref="G315:H315"/>
    <mergeCell ref="G316:H316"/>
    <mergeCell ref="G305:H305"/>
    <mergeCell ref="G306:H306"/>
    <mergeCell ref="G307:H307"/>
    <mergeCell ref="G308:H308"/>
    <mergeCell ref="G309:H309"/>
    <mergeCell ref="G310:H310"/>
    <mergeCell ref="G299:H299"/>
    <mergeCell ref="G300:H300"/>
    <mergeCell ref="G301:H301"/>
    <mergeCell ref="G302:H302"/>
    <mergeCell ref="G303:H303"/>
    <mergeCell ref="G304:H304"/>
    <mergeCell ref="G293:H293"/>
    <mergeCell ref="G294:H294"/>
    <mergeCell ref="G295:H295"/>
    <mergeCell ref="G296:H296"/>
    <mergeCell ref="G297:H297"/>
    <mergeCell ref="G298:H298"/>
    <mergeCell ref="G287:H287"/>
    <mergeCell ref="G288:H288"/>
    <mergeCell ref="G289:H289"/>
    <mergeCell ref="G290:H290"/>
    <mergeCell ref="G291:H291"/>
    <mergeCell ref="G292:H292"/>
    <mergeCell ref="G281:H281"/>
    <mergeCell ref="G282:H282"/>
    <mergeCell ref="G283:H283"/>
    <mergeCell ref="G284:H284"/>
    <mergeCell ref="G285:H285"/>
    <mergeCell ref="G286:H286"/>
    <mergeCell ref="G275:H275"/>
    <mergeCell ref="G276:H276"/>
    <mergeCell ref="G277:H277"/>
    <mergeCell ref="G278:H278"/>
    <mergeCell ref="G279:H279"/>
    <mergeCell ref="G280:H280"/>
    <mergeCell ref="G269:H269"/>
    <mergeCell ref="G270:H270"/>
    <mergeCell ref="G271:H271"/>
    <mergeCell ref="G272:H272"/>
    <mergeCell ref="G273:H273"/>
    <mergeCell ref="G274:H274"/>
    <mergeCell ref="G263:H263"/>
    <mergeCell ref="G264:H264"/>
    <mergeCell ref="G265:H265"/>
    <mergeCell ref="G266:H266"/>
    <mergeCell ref="G267:H267"/>
    <mergeCell ref="G268:H268"/>
    <mergeCell ref="G257:H257"/>
    <mergeCell ref="G258:H258"/>
    <mergeCell ref="G259:H259"/>
    <mergeCell ref="G260:H260"/>
    <mergeCell ref="G261:H261"/>
    <mergeCell ref="G262:H262"/>
    <mergeCell ref="G251:H251"/>
    <mergeCell ref="G252:H252"/>
    <mergeCell ref="G253:H253"/>
    <mergeCell ref="G254:H254"/>
    <mergeCell ref="G255:H255"/>
    <mergeCell ref="G256:H256"/>
    <mergeCell ref="G245:H245"/>
    <mergeCell ref="G246:H246"/>
    <mergeCell ref="G247:H247"/>
    <mergeCell ref="G248:H248"/>
    <mergeCell ref="G249:H249"/>
    <mergeCell ref="G250:H250"/>
    <mergeCell ref="G239:H239"/>
    <mergeCell ref="G240:H240"/>
    <mergeCell ref="G241:H241"/>
    <mergeCell ref="G242:H242"/>
    <mergeCell ref="G243:H243"/>
    <mergeCell ref="G244:H244"/>
    <mergeCell ref="G233:H233"/>
    <mergeCell ref="G234:H234"/>
    <mergeCell ref="G235:H235"/>
    <mergeCell ref="G236:H236"/>
    <mergeCell ref="G237:H237"/>
    <mergeCell ref="G238:H238"/>
    <mergeCell ref="G227:H227"/>
    <mergeCell ref="G228:H228"/>
    <mergeCell ref="G229:H229"/>
    <mergeCell ref="G230:H230"/>
    <mergeCell ref="G231:H231"/>
    <mergeCell ref="G232:H232"/>
    <mergeCell ref="G221:H221"/>
    <mergeCell ref="G222:H222"/>
    <mergeCell ref="G223:H223"/>
    <mergeCell ref="G224:H224"/>
    <mergeCell ref="G225:H225"/>
    <mergeCell ref="G226:H226"/>
    <mergeCell ref="G215:H215"/>
    <mergeCell ref="G216:H216"/>
    <mergeCell ref="G217:H217"/>
    <mergeCell ref="G218:H218"/>
    <mergeCell ref="G219:H219"/>
    <mergeCell ref="G220:H220"/>
    <mergeCell ref="G209:H209"/>
    <mergeCell ref="G210:H210"/>
    <mergeCell ref="G211:H211"/>
    <mergeCell ref="G212:H212"/>
    <mergeCell ref="G213:H213"/>
    <mergeCell ref="G214:H214"/>
    <mergeCell ref="G203:H203"/>
    <mergeCell ref="G204:H204"/>
    <mergeCell ref="G205:H205"/>
    <mergeCell ref="G206:H206"/>
    <mergeCell ref="G207:H207"/>
    <mergeCell ref="G208:H208"/>
    <mergeCell ref="G197:H197"/>
    <mergeCell ref="G198:H198"/>
    <mergeCell ref="G199:H199"/>
    <mergeCell ref="G200:H200"/>
    <mergeCell ref="G201:H201"/>
    <mergeCell ref="G202:H202"/>
    <mergeCell ref="G191:H191"/>
    <mergeCell ref="G192:H192"/>
    <mergeCell ref="G193:H193"/>
    <mergeCell ref="G194:H194"/>
    <mergeCell ref="G195:H195"/>
    <mergeCell ref="G196:H196"/>
    <mergeCell ref="G185:H185"/>
    <mergeCell ref="G186:H186"/>
    <mergeCell ref="G187:H187"/>
    <mergeCell ref="G188:H188"/>
    <mergeCell ref="G189:H189"/>
    <mergeCell ref="G190:H190"/>
    <mergeCell ref="G179:H179"/>
    <mergeCell ref="G180:H180"/>
    <mergeCell ref="G181:H181"/>
    <mergeCell ref="G182:H182"/>
    <mergeCell ref="G183:H183"/>
    <mergeCell ref="G184:H184"/>
    <mergeCell ref="G173:H173"/>
    <mergeCell ref="G174:H174"/>
    <mergeCell ref="G175:H175"/>
    <mergeCell ref="G176:H176"/>
    <mergeCell ref="G177:H177"/>
    <mergeCell ref="G178:H178"/>
    <mergeCell ref="G167:H167"/>
    <mergeCell ref="G168:H168"/>
    <mergeCell ref="G169:H169"/>
    <mergeCell ref="G170:H170"/>
    <mergeCell ref="G171:H171"/>
    <mergeCell ref="G172:H172"/>
    <mergeCell ref="G161:H161"/>
    <mergeCell ref="G162:H162"/>
    <mergeCell ref="G163:H163"/>
    <mergeCell ref="G164:H164"/>
    <mergeCell ref="G165:H165"/>
    <mergeCell ref="G166:H166"/>
    <mergeCell ref="G155:H155"/>
    <mergeCell ref="G156:H156"/>
    <mergeCell ref="G157:H157"/>
    <mergeCell ref="G158:H158"/>
    <mergeCell ref="G159:H159"/>
    <mergeCell ref="G160:H160"/>
    <mergeCell ref="G149:H149"/>
    <mergeCell ref="G150:H150"/>
    <mergeCell ref="G151:H151"/>
    <mergeCell ref="G152:H152"/>
    <mergeCell ref="G153:H153"/>
    <mergeCell ref="G154:H154"/>
    <mergeCell ref="G143:H143"/>
    <mergeCell ref="G144:H144"/>
    <mergeCell ref="G145:H145"/>
    <mergeCell ref="G146:H146"/>
    <mergeCell ref="G147:H147"/>
    <mergeCell ref="G148:H148"/>
    <mergeCell ref="G137:H137"/>
    <mergeCell ref="G138:H138"/>
    <mergeCell ref="G139:H139"/>
    <mergeCell ref="G140:H140"/>
    <mergeCell ref="G141:H141"/>
    <mergeCell ref="G142:H142"/>
    <mergeCell ref="G131:H131"/>
    <mergeCell ref="G132:H132"/>
    <mergeCell ref="G133:H133"/>
    <mergeCell ref="G134:H134"/>
    <mergeCell ref="G135:H135"/>
    <mergeCell ref="G136:H136"/>
    <mergeCell ref="G125:H125"/>
    <mergeCell ref="G126:H126"/>
    <mergeCell ref="G127:H127"/>
    <mergeCell ref="G129:H129"/>
    <mergeCell ref="G130:H130"/>
    <mergeCell ref="G128:J128"/>
    <mergeCell ref="G119:H119"/>
    <mergeCell ref="G120:H120"/>
    <mergeCell ref="G121:H121"/>
    <mergeCell ref="G122:H122"/>
    <mergeCell ref="G123:H123"/>
    <mergeCell ref="G124:H124"/>
    <mergeCell ref="G113:H113"/>
    <mergeCell ref="G114:H114"/>
    <mergeCell ref="G115:H115"/>
    <mergeCell ref="G116:H116"/>
    <mergeCell ref="G117:H117"/>
    <mergeCell ref="G118:H118"/>
    <mergeCell ref="G107:H107"/>
    <mergeCell ref="G108:H108"/>
    <mergeCell ref="G109:H109"/>
    <mergeCell ref="G110:H110"/>
    <mergeCell ref="G111:H111"/>
    <mergeCell ref="G112:H112"/>
    <mergeCell ref="G101:H101"/>
    <mergeCell ref="G102:H102"/>
    <mergeCell ref="G103:H103"/>
    <mergeCell ref="G104:H104"/>
    <mergeCell ref="G105:H105"/>
    <mergeCell ref="G106:H106"/>
    <mergeCell ref="G95:H95"/>
    <mergeCell ref="G96:H96"/>
    <mergeCell ref="G97:H97"/>
    <mergeCell ref="G98:H98"/>
    <mergeCell ref="G99:H99"/>
    <mergeCell ref="G100:H100"/>
    <mergeCell ref="G89:H89"/>
    <mergeCell ref="G90:H90"/>
    <mergeCell ref="G91:H91"/>
    <mergeCell ref="G92:H92"/>
    <mergeCell ref="G93:H93"/>
    <mergeCell ref="G94:H94"/>
    <mergeCell ref="G83:H83"/>
    <mergeCell ref="G84:H84"/>
    <mergeCell ref="G85:H85"/>
    <mergeCell ref="G86:H86"/>
    <mergeCell ref="G87:H87"/>
    <mergeCell ref="G88:H88"/>
    <mergeCell ref="G77:H77"/>
    <mergeCell ref="G78:H78"/>
    <mergeCell ref="G79:H79"/>
    <mergeCell ref="G80:H80"/>
    <mergeCell ref="G81:H81"/>
    <mergeCell ref="G82:H82"/>
    <mergeCell ref="G71:H71"/>
    <mergeCell ref="G72:H72"/>
    <mergeCell ref="G73:H73"/>
    <mergeCell ref="G74:H74"/>
    <mergeCell ref="G75:H75"/>
    <mergeCell ref="G76:H76"/>
    <mergeCell ref="G65:H65"/>
    <mergeCell ref="G66:H66"/>
    <mergeCell ref="G67:H67"/>
    <mergeCell ref="G68:H68"/>
    <mergeCell ref="G69:H69"/>
    <mergeCell ref="G70:H70"/>
    <mergeCell ref="G59:H59"/>
    <mergeCell ref="G60:H60"/>
    <mergeCell ref="G61:H61"/>
    <mergeCell ref="G62:H62"/>
    <mergeCell ref="G63:H63"/>
    <mergeCell ref="G64:H64"/>
    <mergeCell ref="G53:H53"/>
    <mergeCell ref="G54:H54"/>
    <mergeCell ref="G55:H55"/>
    <mergeCell ref="G56:H56"/>
    <mergeCell ref="G57:H57"/>
    <mergeCell ref="G58:H58"/>
    <mergeCell ref="G46:H46"/>
    <mergeCell ref="G47:H47"/>
    <mergeCell ref="G48:H48"/>
    <mergeCell ref="G49:H49"/>
    <mergeCell ref="G51:H51"/>
    <mergeCell ref="G52:H52"/>
    <mergeCell ref="G40:H40"/>
    <mergeCell ref="G41:H41"/>
    <mergeCell ref="G42:H42"/>
    <mergeCell ref="G43:H43"/>
    <mergeCell ref="G44:H44"/>
    <mergeCell ref="G45:H45"/>
    <mergeCell ref="G19:H19"/>
    <mergeCell ref="G20:H20"/>
    <mergeCell ref="G21:H21"/>
    <mergeCell ref="G34:H34"/>
    <mergeCell ref="G35:H35"/>
    <mergeCell ref="G36:H36"/>
    <mergeCell ref="G37:H37"/>
    <mergeCell ref="G38:H38"/>
    <mergeCell ref="G39:H39"/>
    <mergeCell ref="G28:H28"/>
    <mergeCell ref="G29:H29"/>
    <mergeCell ref="G30:H30"/>
    <mergeCell ref="G31:H31"/>
    <mergeCell ref="G32:H32"/>
    <mergeCell ref="G33:H33"/>
    <mergeCell ref="G10:H10"/>
    <mergeCell ref="G11:H11"/>
    <mergeCell ref="G12:H12"/>
    <mergeCell ref="G13:H13"/>
    <mergeCell ref="G14:H14"/>
    <mergeCell ref="G15:H15"/>
    <mergeCell ref="G2:H2"/>
    <mergeCell ref="G3:H3"/>
    <mergeCell ref="G50:H50"/>
    <mergeCell ref="G4:H4"/>
    <mergeCell ref="G5:H5"/>
    <mergeCell ref="G6:H6"/>
    <mergeCell ref="G7:H7"/>
    <mergeCell ref="G8:H8"/>
    <mergeCell ref="G9:H9"/>
    <mergeCell ref="G22:H22"/>
    <mergeCell ref="G23:H23"/>
    <mergeCell ref="G24:H24"/>
    <mergeCell ref="G25:H25"/>
    <mergeCell ref="G26:H26"/>
    <mergeCell ref="G27:H27"/>
    <mergeCell ref="G16:H16"/>
    <mergeCell ref="G17:H17"/>
    <mergeCell ref="G18:H18"/>
  </mergeCells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B1:L58"/>
  <sheetViews>
    <sheetView zoomScale="85" zoomScaleNormal="85" workbookViewId="0">
      <selection activeCell="D9" sqref="D9"/>
    </sheetView>
  </sheetViews>
  <sheetFormatPr baseColWidth="10" defaultRowHeight="15" outlineLevelRow="1" x14ac:dyDescent="0.25"/>
  <cols>
    <col min="1" max="1" width="1.140625" style="3" customWidth="1"/>
    <col min="2" max="2" width="32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8.8554687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 t="str">
        <f>'Sommaire des pizzas'!C2</f>
        <v>Margharita</v>
      </c>
      <c r="D2" s="68"/>
      <c r="F2" s="7" t="s">
        <v>19</v>
      </c>
      <c r="G2" s="77">
        <v>5</v>
      </c>
      <c r="I2" s="75" t="s">
        <v>20</v>
      </c>
      <c r="J2" s="76"/>
      <c r="K2" s="78">
        <v>600</v>
      </c>
      <c r="L2" s="78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>
        <v>8</v>
      </c>
    </row>
    <row r="6" spans="2:12" ht="15" customHeight="1" x14ac:dyDescent="0.25">
      <c r="B6" s="25" t="s">
        <v>41</v>
      </c>
      <c r="C6" s="84"/>
      <c r="D6" s="85"/>
      <c r="E6" s="85"/>
      <c r="F6" s="85"/>
      <c r="G6" s="86"/>
      <c r="H6" s="32" t="str">
        <f>IF(AND(F6&gt;0,F6&lt;&gt;""),1,"")</f>
        <v/>
      </c>
      <c r="I6" s="67" t="s">
        <v>55</v>
      </c>
      <c r="J6" s="67"/>
      <c r="K6" s="67"/>
      <c r="L6" s="22">
        <f>SUM(F6:F36)</f>
        <v>5.0160570987654314</v>
      </c>
    </row>
    <row r="7" spans="2:12" ht="15" customHeight="1" outlineLevel="1" x14ac:dyDescent="0.25">
      <c r="B7" s="10" t="s">
        <v>22</v>
      </c>
      <c r="C7" s="10">
        <f>IF(ISNA(VLOOKUP(B7,'Listes des charges'!$B$2:$F$449,2,FALSE)),"",VLOOKUP(B7,'Listes des charges'!$B$2:$F$449,2,FALSE))</f>
        <v>0</v>
      </c>
      <c r="D7" s="19"/>
      <c r="E7" s="12">
        <f>IF(ISNA(VLOOKUP(B7,'Listes des charges'!$B$2:$F$449,4,FALSE)),"",VLOOKUP(B7,'Listes des charges'!$B$2:$F$449,4,FALSE))</f>
        <v>83.33</v>
      </c>
      <c r="F7" s="12">
        <f>IF(B7="","",IF(D7&lt;&gt;"",((D7*E7)/1000),IF(D7="",(E7*$G$3)/$K$2)))</f>
        <v>6.9441666666666665E-2</v>
      </c>
      <c r="G7" s="10"/>
      <c r="H7" s="32">
        <f t="shared" ref="H7:H57" si="0">IF(AND(F7&gt;0,F7&lt;&gt;""),1,"")</f>
        <v>1</v>
      </c>
      <c r="I7" s="66" t="s">
        <v>54</v>
      </c>
      <c r="J7" s="66"/>
      <c r="K7" s="66"/>
      <c r="L7" s="21">
        <f>SUM(F37:F80)</f>
        <v>1.7861099999999999</v>
      </c>
    </row>
    <row r="8" spans="2:12" ht="15" customHeight="1" outlineLevel="1" x14ac:dyDescent="0.25">
      <c r="B8" s="4" t="s">
        <v>23</v>
      </c>
      <c r="C8" s="4">
        <f>IF(ISNA(VLOOKUP(B8,'Listes des charges'!$B$2:$F$449,2,FALSE)),"",VLOOKUP(B8,'Listes des charges'!$B$2:$F$449,2,FALSE))</f>
        <v>0</v>
      </c>
      <c r="D8" s="18"/>
      <c r="E8" s="11">
        <f>IF(ISNA(VLOOKUP(B8,'Listes des charges'!$B$2:$F$449,4,FALSE)),"",VLOOKUP(B8,'Listes des charges'!$B$2:$F$449,4,FALSE))</f>
        <v>956.0185185185187</v>
      </c>
      <c r="F8" s="11">
        <f t="shared" ref="F8:F36" si="1">IF(B8="","",IF(D8&lt;&gt;"",((D8*E8)/1000),IF(D8="",(E8*$G$3)/$K$2)))</f>
        <v>0.79668209876543228</v>
      </c>
      <c r="G8" s="4"/>
      <c r="H8" s="32">
        <f t="shared" si="0"/>
        <v>1</v>
      </c>
      <c r="I8" s="67" t="s">
        <v>4</v>
      </c>
      <c r="J8" s="67"/>
      <c r="K8" s="67"/>
      <c r="L8" s="22">
        <f>L6+L7</f>
        <v>6.8021670987654312</v>
      </c>
    </row>
    <row r="9" spans="2:12" ht="15" customHeight="1" outlineLevel="1" x14ac:dyDescent="0.25">
      <c r="B9" s="10" t="s">
        <v>24</v>
      </c>
      <c r="C9" s="10">
        <f>IF(ISNA(VLOOKUP(B9,'Listes des charges'!$B$2:$F$449,2,FALSE)),"",VLOOKUP(B9,'Listes des charges'!$B$2:$F$449,2,FALSE))</f>
        <v>0</v>
      </c>
      <c r="D9" s="19"/>
      <c r="E9" s="12">
        <f>IF(ISNA(VLOOKUP(B9,'Listes des charges'!$B$2:$F$449,4,FALSE)),"",VLOOKUP(B9,'Listes des charges'!$B$2:$F$449,4,FALSE))</f>
        <v>700</v>
      </c>
      <c r="F9" s="12">
        <f t="shared" si="1"/>
        <v>0.58333333333333337</v>
      </c>
      <c r="G9" s="10"/>
      <c r="H9" s="32">
        <f t="shared" si="0"/>
        <v>1</v>
      </c>
      <c r="I9" s="66" t="s">
        <v>5</v>
      </c>
      <c r="J9" s="66"/>
      <c r="K9" s="66"/>
      <c r="L9" s="21">
        <f>AVERAGE(F:F)</f>
        <v>0.25193211476909</v>
      </c>
    </row>
    <row r="10" spans="2:12" ht="18.75" customHeight="1" outlineLevel="1" x14ac:dyDescent="0.25">
      <c r="B10" s="4" t="s">
        <v>25</v>
      </c>
      <c r="C10" s="4">
        <f>IF(ISNA(VLOOKUP(B10,'Listes des charges'!$B$2:$F$449,2,FALSE)),"",VLOOKUP(B10,'Listes des charges'!$B$2:$F$449,2,FALSE))</f>
        <v>0</v>
      </c>
      <c r="D10" s="18"/>
      <c r="E10" s="11">
        <f>IF(ISNA(VLOOKUP(B10,'Listes des charges'!$B$2:$F$449,4,FALSE)),"",VLOOKUP(B10,'Listes des charges'!$B$2:$F$449,4,FALSE))</f>
        <v>66</v>
      </c>
      <c r="F10" s="11">
        <f t="shared" si="1"/>
        <v>5.5E-2</v>
      </c>
      <c r="G10" s="4"/>
      <c r="H10" s="32">
        <f t="shared" si="0"/>
        <v>1</v>
      </c>
      <c r="I10" s="67" t="s">
        <v>6</v>
      </c>
      <c r="J10" s="67"/>
      <c r="K10" s="67"/>
      <c r="L10" s="26">
        <f>L7/L5</f>
        <v>0.22326374999999998</v>
      </c>
    </row>
    <row r="11" spans="2:12" ht="18.75" customHeight="1" outlineLevel="1" x14ac:dyDescent="0.25">
      <c r="B11" s="10" t="s">
        <v>26</v>
      </c>
      <c r="C11" s="10">
        <f>IF(ISNA(VLOOKUP(B11,'Listes des charges'!$B$2:$F$449,2,FALSE)),"",VLOOKUP(B11,'Listes des charges'!$B$2:$F$449,2,FALSE))</f>
        <v>0</v>
      </c>
      <c r="D11" s="19"/>
      <c r="E11" s="12">
        <f>IF(ISNA(VLOOKUP(B11,'Listes des charges'!$B$2:$F$449,4,FALSE)),"",VLOOKUP(B11,'Listes des charges'!$B$2:$F$449,4,FALSE))</f>
        <v>41.67</v>
      </c>
      <c r="F11" s="12">
        <f t="shared" si="1"/>
        <v>3.4724999999999999E-2</v>
      </c>
      <c r="G11" s="10"/>
      <c r="H11" s="32">
        <f t="shared" si="0"/>
        <v>1</v>
      </c>
      <c r="I11" s="66" t="s">
        <v>57</v>
      </c>
      <c r="J11" s="66"/>
      <c r="K11" s="66"/>
      <c r="L11" s="23">
        <f>L6/L5</f>
        <v>0.62700713734567892</v>
      </c>
    </row>
    <row r="12" spans="2:12" ht="18.75" customHeight="1" outlineLevel="1" x14ac:dyDescent="0.25">
      <c r="B12" s="4" t="s">
        <v>27</v>
      </c>
      <c r="C12" s="4">
        <f>IF(ISNA(VLOOKUP(B12,'Listes des charges'!$B$2:$F$449,2,FALSE)),"",VLOOKUP(B12,'Listes des charges'!$B$2:$F$449,2,FALSE))</f>
        <v>0</v>
      </c>
      <c r="D12" s="18"/>
      <c r="E12" s="11">
        <f>IF(ISNA(VLOOKUP(B12,'Listes des charges'!$B$2:$F$449,4,FALSE)),"",VLOOKUP(B12,'Listes des charges'!$B$2:$F$449,4,FALSE))</f>
        <v>125</v>
      </c>
      <c r="F12" s="11">
        <f t="shared" si="1"/>
        <v>0.10416666666666667</v>
      </c>
      <c r="G12" s="11"/>
      <c r="H12" s="32">
        <f t="shared" si="0"/>
        <v>1</v>
      </c>
      <c r="I12" s="67" t="s">
        <v>207</v>
      </c>
      <c r="J12" s="67"/>
      <c r="K12" s="67"/>
      <c r="L12" s="22">
        <f>L7*G2</f>
        <v>8.9305500000000002</v>
      </c>
    </row>
    <row r="13" spans="2:12" ht="15.75" customHeight="1" outlineLevel="1" x14ac:dyDescent="0.25">
      <c r="B13" s="10" t="s">
        <v>28</v>
      </c>
      <c r="C13" s="10">
        <f>IF(ISNA(VLOOKUP(B13,'Listes des charges'!$B$2:$F$449,2,FALSE)),"",VLOOKUP(B13,'Listes des charges'!$B$2:$F$449,2,FALSE))</f>
        <v>0</v>
      </c>
      <c r="D13" s="19"/>
      <c r="E13" s="12">
        <f>IF(ISNA(VLOOKUP(B13,'Listes des charges'!$B$2:$F$449,4,FALSE)),"",VLOOKUP(B13,'Listes des charges'!$B$2:$F$449,4,FALSE))</f>
        <v>83.33</v>
      </c>
      <c r="F13" s="12">
        <f t="shared" si="1"/>
        <v>6.9441666666666665E-2</v>
      </c>
      <c r="G13" s="10"/>
      <c r="H13" s="32">
        <f t="shared" si="0"/>
        <v>1</v>
      </c>
      <c r="I13" s="66" t="s">
        <v>8</v>
      </c>
      <c r="J13" s="66"/>
      <c r="K13" s="66"/>
      <c r="L13" s="23">
        <v>0.1</v>
      </c>
    </row>
    <row r="14" spans="2:12" ht="18.75" customHeight="1" outlineLevel="1" x14ac:dyDescent="0.25">
      <c r="B14" s="4" t="s">
        <v>29</v>
      </c>
      <c r="C14" s="4">
        <f>IF(ISNA(VLOOKUP(B14,'Listes des charges'!$B$2:$F$449,2,FALSE)),"",VLOOKUP(B14,'Listes des charges'!$B$2:$F$449,2,FALSE))</f>
        <v>0</v>
      </c>
      <c r="D14" s="18"/>
      <c r="E14" s="11">
        <f>IF(ISNA(VLOOKUP(B14,'Listes des charges'!$B$2:$F$449,4,FALSE)),"",VLOOKUP(B14,'Listes des charges'!$B$2:$F$449,4,FALSE))</f>
        <v>41.67</v>
      </c>
      <c r="F14" s="11">
        <f t="shared" si="1"/>
        <v>3.4724999999999999E-2</v>
      </c>
      <c r="G14" s="4"/>
      <c r="H14" s="32">
        <f t="shared" si="0"/>
        <v>1</v>
      </c>
      <c r="I14" s="67" t="s">
        <v>206</v>
      </c>
      <c r="J14" s="67"/>
      <c r="K14" s="67"/>
      <c r="L14" s="22">
        <f>L12+(L12*L13)</f>
        <v>9.8236050000000006</v>
      </c>
    </row>
    <row r="15" spans="2:12" ht="15" customHeight="1" outlineLevel="1" x14ac:dyDescent="0.25">
      <c r="B15" s="10" t="s">
        <v>30</v>
      </c>
      <c r="C15" s="10">
        <f>IF(ISNA(VLOOKUP(B15,'Listes des charges'!$B$2:$F$449,2,FALSE)),"",VLOOKUP(B15,'Listes des charges'!$B$2:$F$449,2,FALSE))</f>
        <v>0</v>
      </c>
      <c r="D15" s="19"/>
      <c r="E15" s="12">
        <f>IF(ISNA(VLOOKUP(B15,'Listes des charges'!$B$2:$F$449,4,FALSE)),"",VLOOKUP(B15,'Listes des charges'!$B$2:$F$449,4,FALSE))</f>
        <v>41.67</v>
      </c>
      <c r="F15" s="12">
        <f t="shared" si="1"/>
        <v>3.4724999999999999E-2</v>
      </c>
      <c r="G15" s="10"/>
      <c r="H15" s="32">
        <f t="shared" si="0"/>
        <v>1</v>
      </c>
      <c r="I15" s="66" t="s">
        <v>53</v>
      </c>
      <c r="J15" s="66"/>
      <c r="K15" s="66"/>
      <c r="L15" s="21">
        <f>L5-L7</f>
        <v>6.2138900000000001</v>
      </c>
    </row>
    <row r="16" spans="2:12" ht="18.75" customHeight="1" outlineLevel="1" x14ac:dyDescent="0.25">
      <c r="B16" s="4" t="s">
        <v>31</v>
      </c>
      <c r="C16" s="4">
        <f>IF(ISNA(VLOOKUP(B16,'Listes des charges'!$B$2:$F$449,2,FALSE)),"",VLOOKUP(B16,'Listes des charges'!$B$2:$F$449,2,FALSE))</f>
        <v>0</v>
      </c>
      <c r="D16" s="18"/>
      <c r="E16" s="11">
        <f>IF(ISNA(VLOOKUP(B16,'Listes des charges'!$B$2:$F$449,4,FALSE)),"",VLOOKUP(B16,'Listes des charges'!$B$2:$F$449,4,FALSE))</f>
        <v>41.67</v>
      </c>
      <c r="F16" s="11">
        <f t="shared" si="1"/>
        <v>3.4724999999999999E-2</v>
      </c>
      <c r="G16" s="4"/>
      <c r="H16" s="32">
        <f t="shared" si="0"/>
        <v>1</v>
      </c>
      <c r="I16" s="67" t="s">
        <v>59</v>
      </c>
      <c r="J16" s="67"/>
      <c r="K16" s="67"/>
      <c r="L16" s="26">
        <f>L15/L5</f>
        <v>0.77673625000000002</v>
      </c>
    </row>
    <row r="17" spans="2:12" ht="18.75" customHeight="1" outlineLevel="1" x14ac:dyDescent="0.25">
      <c r="B17" s="10" t="s">
        <v>32</v>
      </c>
      <c r="C17" s="10">
        <f>IF(ISNA(VLOOKUP(B17,'Listes des charges'!$B$2:$F$449,2,FALSE)),"",VLOOKUP(B17,'Listes des charges'!$B$2:$F$449,2,FALSE))</f>
        <v>0</v>
      </c>
      <c r="D17" s="19"/>
      <c r="E17" s="12">
        <f>IF(ISNA(VLOOKUP(B17,'Listes des charges'!$B$2:$F$449,4,FALSE)),"",VLOOKUP(B17,'Listes des charges'!$B$2:$F$449,4,FALSE))</f>
        <v>41.67</v>
      </c>
      <c r="F17" s="12">
        <f t="shared" si="1"/>
        <v>3.4724999999999999E-2</v>
      </c>
      <c r="G17" s="10"/>
      <c r="H17" s="32">
        <f t="shared" si="0"/>
        <v>1</v>
      </c>
      <c r="I17" s="66" t="s">
        <v>50</v>
      </c>
      <c r="J17" s="66"/>
      <c r="K17" s="66"/>
      <c r="L17" s="21">
        <f>L5-L8</f>
        <v>1.1978329012345688</v>
      </c>
    </row>
    <row r="18" spans="2:12" ht="15.75" customHeight="1" outlineLevel="1" x14ac:dyDescent="0.25">
      <c r="B18" s="4" t="s">
        <v>33</v>
      </c>
      <c r="C18" s="4">
        <f>IF(ISNA(VLOOKUP(B18,'Listes des charges'!$B$2:$F$449,2,FALSE)),"",VLOOKUP(B18,'Listes des charges'!$B$2:$F$449,2,FALSE))</f>
        <v>0</v>
      </c>
      <c r="D18" s="18"/>
      <c r="E18" s="11">
        <f>IF(ISNA(VLOOKUP(B18,'Listes des charges'!$B$2:$F$449,4,FALSE)),"",VLOOKUP(B18,'Listes des charges'!$B$2:$F$449,4,FALSE))</f>
        <v>41.67</v>
      </c>
      <c r="F18" s="11">
        <f t="shared" si="1"/>
        <v>3.4724999999999999E-2</v>
      </c>
      <c r="G18" s="4"/>
      <c r="H18" s="32">
        <f t="shared" si="0"/>
        <v>1</v>
      </c>
      <c r="I18" s="67" t="s">
        <v>58</v>
      </c>
      <c r="J18" s="67"/>
      <c r="K18" s="67"/>
      <c r="L18" s="26">
        <f>L17/L5</f>
        <v>0.14972911265432109</v>
      </c>
    </row>
    <row r="19" spans="2:12" ht="20.25" customHeight="1" outlineLevel="1" x14ac:dyDescent="0.25">
      <c r="B19" s="10" t="s">
        <v>34</v>
      </c>
      <c r="C19" s="10">
        <f>IF(ISNA(VLOOKUP(B19,'Listes des charges'!$B$2:$F$449,2,FALSE)),"",VLOOKUP(B19,'Listes des charges'!$B$2:$F$449,2,FALSE))</f>
        <v>0</v>
      </c>
      <c r="D19" s="19"/>
      <c r="E19" s="12">
        <f>IF(ISNA(VLOOKUP(B19,'Listes des charges'!$B$2:$F$449,4,FALSE)),"",VLOOKUP(B19,'Listes des charges'!$B$2:$F$449,4,FALSE))</f>
        <v>41.67</v>
      </c>
      <c r="F19" s="12">
        <f t="shared" si="1"/>
        <v>3.4724999999999999E-2</v>
      </c>
      <c r="G19" s="10"/>
      <c r="H19" s="32">
        <f t="shared" si="0"/>
        <v>1</v>
      </c>
      <c r="I19" s="66" t="s">
        <v>51</v>
      </c>
      <c r="J19" s="66"/>
      <c r="K19" s="66"/>
      <c r="L19" s="21">
        <f>L17*K2</f>
        <v>718.69974074074128</v>
      </c>
    </row>
    <row r="20" spans="2:12" ht="15.75" outlineLevel="1" x14ac:dyDescent="0.25">
      <c r="B20" s="4" t="s">
        <v>35</v>
      </c>
      <c r="C20" s="4">
        <f>IF(ISNA(VLOOKUP(B20,'Listes des charges'!$B$2:$F$449,2,FALSE)),"",VLOOKUP(B20,'Listes des charges'!$B$2:$F$449,2,FALSE))</f>
        <v>0</v>
      </c>
      <c r="D20" s="18"/>
      <c r="E20" s="11">
        <f>IF(ISNA(VLOOKUP(B20,'Listes des charges'!$B$2:$F$449,4,FALSE)),"",VLOOKUP(B20,'Listes des charges'!$B$2:$F$449,4,FALSE))</f>
        <v>41.67</v>
      </c>
      <c r="F20" s="11">
        <f t="shared" si="1"/>
        <v>3.4724999999999999E-2</v>
      </c>
      <c r="G20" s="4"/>
      <c r="H20" s="32">
        <f t="shared" si="0"/>
        <v>1</v>
      </c>
      <c r="I20" s="67" t="s">
        <v>52</v>
      </c>
      <c r="J20" s="67"/>
      <c r="K20" s="67"/>
      <c r="L20" s="22">
        <f>L19*12</f>
        <v>8624.3968888888958</v>
      </c>
    </row>
    <row r="21" spans="2:12" x14ac:dyDescent="0.25">
      <c r="B21" s="10" t="s">
        <v>36</v>
      </c>
      <c r="C21" s="10">
        <f>IF(ISNA(VLOOKUP(B21,'Listes des charges'!$B$2:$F$449,2,FALSE)),"",VLOOKUP(B21,'Listes des charges'!$B$2:$F$449,2,FALSE))</f>
        <v>0</v>
      </c>
      <c r="D21" s="19"/>
      <c r="E21" s="12">
        <f>IF(ISNA(VLOOKUP(B21,'Listes des charges'!$B$2:$F$449,4,FALSE)),"",VLOOKUP(B21,'Listes des charges'!$B$2:$F$449,4,FALSE))</f>
        <v>83.33</v>
      </c>
      <c r="F21" s="12">
        <f t="shared" si="1"/>
        <v>6.9441666666666665E-2</v>
      </c>
      <c r="G21" s="10"/>
      <c r="H21" s="32">
        <f t="shared" si="0"/>
        <v>1</v>
      </c>
    </row>
    <row r="22" spans="2:12" outlineLevel="1" x14ac:dyDescent="0.25">
      <c r="B22" s="4" t="s">
        <v>37</v>
      </c>
      <c r="C22" s="4">
        <f>IF(ISNA(VLOOKUP(B22,'Listes des charges'!$B$2:$F$449,2,FALSE)),"",VLOOKUP(B22,'Listes des charges'!$B$2:$F$449,2,FALSE))</f>
        <v>0</v>
      </c>
      <c r="D22" s="18"/>
      <c r="E22" s="11">
        <f>IF(ISNA(VLOOKUP(B22,'Listes des charges'!$B$2:$F$449,4,FALSE)),"",VLOOKUP(B22,'Listes des charges'!$B$2:$F$449,4,FALSE))</f>
        <v>1500</v>
      </c>
      <c r="F22" s="11">
        <f t="shared" si="1"/>
        <v>1.25</v>
      </c>
      <c r="G22" s="4"/>
      <c r="H22" s="32">
        <f t="shared" si="0"/>
        <v>1</v>
      </c>
    </row>
    <row r="23" spans="2:12" outlineLevel="1" x14ac:dyDescent="0.25">
      <c r="B23" s="10" t="s">
        <v>38</v>
      </c>
      <c r="C23" s="10">
        <f>IF(ISNA(VLOOKUP(B23,'Listes des charges'!$B$2:$F$449,2,FALSE)),"",VLOOKUP(B23,'Listes des charges'!$B$2:$F$449,2,FALSE))</f>
        <v>0</v>
      </c>
      <c r="D23" s="19"/>
      <c r="E23" s="12">
        <f>IF(ISNA(VLOOKUP(B23,'Listes des charges'!$B$2:$F$449,4,FALSE)),"",VLOOKUP(B23,'Listes des charges'!$B$2:$F$449,4,FALSE))</f>
        <v>450.42</v>
      </c>
      <c r="F23" s="12">
        <f t="shared" si="1"/>
        <v>0.37535000000000002</v>
      </c>
      <c r="G23" s="10"/>
      <c r="H23" s="32">
        <f t="shared" si="0"/>
        <v>1</v>
      </c>
    </row>
    <row r="24" spans="2:12" outlineLevel="1" x14ac:dyDescent="0.25">
      <c r="B24" s="4" t="s">
        <v>39</v>
      </c>
      <c r="C24" s="4">
        <f>IF(ISNA(VLOOKUP(B24,'Listes des charges'!$B$2:$F$449,2,FALSE)),"",VLOOKUP(B24,'Listes des charges'!$B$2:$F$449,2,FALSE))</f>
        <v>0</v>
      </c>
      <c r="D24" s="18"/>
      <c r="E24" s="11">
        <f>IF(ISNA(VLOOKUP(B24,'Listes des charges'!$B$2:$F$449,4,FALSE)),"",VLOOKUP(B24,'Listes des charges'!$B$2:$F$449,4,FALSE))</f>
        <v>279.07</v>
      </c>
      <c r="F24" s="11">
        <f t="shared" si="1"/>
        <v>0.23255833333333334</v>
      </c>
      <c r="G24" s="4"/>
      <c r="H24" s="32">
        <f t="shared" si="0"/>
        <v>1</v>
      </c>
      <c r="I24" s="28"/>
    </row>
    <row r="25" spans="2:12" outlineLevel="1" x14ac:dyDescent="0.25">
      <c r="B25" s="10" t="s">
        <v>40</v>
      </c>
      <c r="C25" s="10">
        <f>IF(ISNA(VLOOKUP(B25,'Listes des charges'!$B$2:$F$449,2,FALSE)),"",VLOOKUP(B25,'Listes des charges'!$B$2:$F$449,2,FALSE))</f>
        <v>0</v>
      </c>
      <c r="D25" s="19"/>
      <c r="E25" s="12">
        <f>IF(ISNA(VLOOKUP(B25,'Listes des charges'!$B$2:$F$449,4,FALSE)),"",VLOOKUP(B25,'Listes des charges'!$B$2:$F$449,4,FALSE))</f>
        <v>1359.41</v>
      </c>
      <c r="F25" s="12">
        <f t="shared" si="1"/>
        <v>1.1328416666666667</v>
      </c>
      <c r="G25" s="10"/>
      <c r="H25" s="32">
        <f t="shared" si="0"/>
        <v>1</v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1"/>
        <v/>
      </c>
      <c r="G26" s="4"/>
      <c r="H26" s="32" t="str">
        <f t="shared" si="0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1"/>
        <v/>
      </c>
      <c r="G27" s="10"/>
      <c r="H27" s="32" t="str">
        <f t="shared" si="0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1"/>
        <v/>
      </c>
      <c r="G28" s="4"/>
      <c r="H28" s="32" t="str">
        <f t="shared" si="0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1"/>
        <v/>
      </c>
      <c r="G29" s="10"/>
      <c r="H29" s="32" t="str">
        <f t="shared" si="0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1"/>
        <v/>
      </c>
      <c r="G30" s="4"/>
      <c r="H30" s="32" t="str">
        <f t="shared" si="0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1"/>
        <v/>
      </c>
      <c r="G31" s="10"/>
      <c r="H31" s="32" t="str">
        <f t="shared" si="0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1"/>
        <v/>
      </c>
      <c r="G32" s="4"/>
      <c r="H32" s="32" t="str">
        <f t="shared" si="0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1"/>
        <v/>
      </c>
      <c r="G33" s="10"/>
      <c r="H33" s="32" t="str">
        <f t="shared" si="0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1"/>
        <v/>
      </c>
      <c r="G34" s="4"/>
      <c r="H34" s="32" t="str">
        <f t="shared" si="0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1"/>
        <v/>
      </c>
      <c r="G35" s="10"/>
      <c r="H35" s="32" t="str">
        <f t="shared" si="0"/>
        <v/>
      </c>
    </row>
    <row r="36" spans="2:8" outlineLevel="1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1"/>
        <v/>
      </c>
      <c r="G36" s="4"/>
      <c r="H36" s="32" t="str">
        <f t="shared" si="0"/>
        <v/>
      </c>
    </row>
    <row r="37" spans="2:8" x14ac:dyDescent="0.25">
      <c r="B37" s="25" t="s">
        <v>42</v>
      </c>
      <c r="C37" s="84"/>
      <c r="D37" s="85"/>
      <c r="E37" s="85"/>
      <c r="F37" s="85"/>
      <c r="G37" s="86"/>
      <c r="H37" s="32" t="str">
        <f t="shared" si="0"/>
        <v/>
      </c>
    </row>
    <row r="38" spans="2:8" outlineLevel="1" x14ac:dyDescent="0.25">
      <c r="B38" s="48" t="s">
        <v>205</v>
      </c>
      <c r="C38" s="81"/>
      <c r="D38" s="82"/>
      <c r="E38" s="82"/>
      <c r="F38" s="82"/>
      <c r="G38" s="83"/>
      <c r="H38" s="32" t="str">
        <f t="shared" si="0"/>
        <v/>
      </c>
    </row>
    <row r="39" spans="2:8" outlineLevel="1" x14ac:dyDescent="0.25">
      <c r="B39" s="10" t="s">
        <v>180</v>
      </c>
      <c r="C39" s="10" t="str">
        <f>IF(ISNA(VLOOKUP(B39,'Listes des charges'!$B$2:$F$449,2,FALSE)),"",VLOOKUP(B39,'Listes des charges'!$B$2:$F$449,2,FALSE))</f>
        <v>gr</v>
      </c>
      <c r="D39" s="19">
        <v>166</v>
      </c>
      <c r="E39" s="12">
        <f>IF(ISNA(VLOOKUP(B39,'Listes des charges'!$B$2:$F$449,4,FALSE)),"",VLOOKUP(B39,'Listes des charges'!$B$2:$F$449,4,FALSE))</f>
        <v>3.88</v>
      </c>
      <c r="F39" s="12">
        <f t="shared" ref="F38:F58" si="2">IF(B39="","",IF(D39&lt;&gt;"",((D39*E39)/1000),IF(D39="",(E39*$G$3)/$K$2)))</f>
        <v>0.64407999999999987</v>
      </c>
      <c r="G39" s="10"/>
      <c r="H39" s="32">
        <f t="shared" si="0"/>
        <v>1</v>
      </c>
    </row>
    <row r="40" spans="2:8" outlineLevel="1" x14ac:dyDescent="0.25">
      <c r="B40" s="4" t="s">
        <v>138</v>
      </c>
      <c r="C40" s="4" t="str">
        <f>IF(ISNA(VLOOKUP(B40,'Listes des charges'!$B$2:$F$449,2,FALSE)),"",VLOOKUP(B40,'Listes des charges'!$B$2:$F$449,2,FALSE))</f>
        <v>Ltre</v>
      </c>
      <c r="D40" s="79">
        <v>0.25</v>
      </c>
      <c r="E40" s="11">
        <f>IF(ISNA(VLOOKUP(B40,'Listes des charges'!$B$2:$F$449,4,FALSE)),"",VLOOKUP(B40,'Listes des charges'!$B$2:$F$449,4,FALSE))</f>
        <v>0</v>
      </c>
      <c r="F40" s="11">
        <f t="shared" si="2"/>
        <v>0</v>
      </c>
      <c r="G40" s="4"/>
      <c r="H40" s="32" t="str">
        <f t="shared" si="0"/>
        <v/>
      </c>
    </row>
    <row r="41" spans="2:8" outlineLevel="1" x14ac:dyDescent="0.25">
      <c r="B41" s="10" t="s">
        <v>184</v>
      </c>
      <c r="C41" s="10" t="str">
        <f>IF(ISNA(VLOOKUP(B41,'Listes des charges'!$B$2:$F$449,2,FALSE)),"",VLOOKUP(B41,'Listes des charges'!$B$2:$F$449,2,FALSE))</f>
        <v>gr</v>
      </c>
      <c r="D41" s="51">
        <v>3</v>
      </c>
      <c r="E41" s="12">
        <f>IF(ISNA(VLOOKUP(B41,'Listes des charges'!$B$2:$F$449,4,FALSE)),"",VLOOKUP(B41,'Listes des charges'!$B$2:$F$449,4,FALSE))</f>
        <v>14.51</v>
      </c>
      <c r="F41" s="12">
        <f t="shared" si="2"/>
        <v>4.3529999999999999E-2</v>
      </c>
      <c r="G41" s="10"/>
      <c r="H41" s="32">
        <f t="shared" si="0"/>
        <v>1</v>
      </c>
    </row>
    <row r="42" spans="2:8" outlineLevel="1" x14ac:dyDescent="0.25">
      <c r="B42" s="4" t="s">
        <v>194</v>
      </c>
      <c r="C42" s="4" t="str">
        <f>IF(ISNA(VLOOKUP(B42,'Listes des charges'!$B$2:$F$449,2,FALSE)),"",VLOOKUP(B42,'Listes des charges'!$B$2:$F$449,2,FALSE))</f>
        <v>gr</v>
      </c>
      <c r="D42" s="79">
        <v>0.1</v>
      </c>
      <c r="E42" s="11">
        <f>IF(ISNA(VLOOKUP(B42,'Listes des charges'!$B$2:$F$449,4,FALSE)),"",VLOOKUP(B42,'Listes des charges'!$B$2:$F$449,4,FALSE))</f>
        <v>0</v>
      </c>
      <c r="F42" s="11">
        <f t="shared" si="2"/>
        <v>0</v>
      </c>
      <c r="G42" s="4"/>
      <c r="H42" s="32" t="str">
        <f t="shared" si="0"/>
        <v/>
      </c>
    </row>
    <row r="43" spans="2:8" outlineLevel="1" x14ac:dyDescent="0.25">
      <c r="B43" s="10" t="s">
        <v>182</v>
      </c>
      <c r="C43" s="10" t="str">
        <f>IF(ISNA(VLOOKUP(B43,'Listes des charges'!$B$2:$F$449,2,FALSE)),"",VLOOKUP(B43,'Listes des charges'!$B$2:$F$449,2,FALSE))</f>
        <v>gr</v>
      </c>
      <c r="D43" s="51">
        <v>4.2</v>
      </c>
      <c r="E43" s="12">
        <f>IF(ISNA(VLOOKUP(B43,'Listes des charges'!$B$2:$F$449,4,FALSE)),"",VLOOKUP(B43,'Listes des charges'!$B$2:$F$449,4,FALSE))</f>
        <v>0</v>
      </c>
      <c r="F43" s="12">
        <f t="shared" si="2"/>
        <v>0</v>
      </c>
      <c r="G43" s="10"/>
      <c r="H43" s="32" t="str">
        <f t="shared" si="0"/>
        <v/>
      </c>
    </row>
    <row r="44" spans="2:8" outlineLevel="1" x14ac:dyDescent="0.25">
      <c r="B44" s="48" t="s">
        <v>196</v>
      </c>
      <c r="C44" s="81"/>
      <c r="D44" s="82"/>
      <c r="E44" s="82"/>
      <c r="F44" s="82"/>
      <c r="G44" s="83"/>
      <c r="H44" s="32" t="str">
        <f t="shared" si="0"/>
        <v/>
      </c>
    </row>
    <row r="45" spans="2:8" outlineLevel="1" x14ac:dyDescent="0.25">
      <c r="B45" s="10" t="s">
        <v>12</v>
      </c>
      <c r="C45" s="10" t="str">
        <f>IF(ISNA(VLOOKUP(B45,'Listes des charges'!$B$2:$F$449,2,FALSE)),"",VLOOKUP(B45,'Listes des charges'!$B$2:$F$449,2,FALSE))</f>
        <v>gr</v>
      </c>
      <c r="D45" s="19">
        <v>25</v>
      </c>
      <c r="E45" s="12">
        <f>IF(ISNA(VLOOKUP(B45,'Listes des charges'!$B$2:$F$449,4,FALSE)),"",VLOOKUP(B45,'Listes des charges'!$B$2:$F$449,4,FALSE))</f>
        <v>2.14</v>
      </c>
      <c r="F45" s="12">
        <f t="shared" si="2"/>
        <v>5.3499999999999999E-2</v>
      </c>
      <c r="G45" s="10"/>
      <c r="H45" s="32">
        <f t="shared" si="0"/>
        <v>1</v>
      </c>
    </row>
    <row r="46" spans="2:8" outlineLevel="1" x14ac:dyDescent="0.25">
      <c r="B46" s="4" t="s">
        <v>11</v>
      </c>
      <c r="C46" s="4" t="str">
        <f>IF(ISNA(VLOOKUP(B46,'Listes des charges'!$B$2:$F$449,2,FALSE)),"",VLOOKUP(B46,'Listes des charges'!$B$2:$F$449,2,FALSE))</f>
        <v>gr</v>
      </c>
      <c r="D46" s="18">
        <v>100</v>
      </c>
      <c r="E46" s="11">
        <f>IF(ISNA(VLOOKUP(B46,'Listes des charges'!$B$2:$F$449,4,FALSE)),"",VLOOKUP(B46,'Listes des charges'!$B$2:$F$449,4,FALSE))</f>
        <v>8.4</v>
      </c>
      <c r="F46" s="11">
        <f t="shared" si="2"/>
        <v>0.84</v>
      </c>
      <c r="G46" s="4"/>
      <c r="H46" s="32">
        <f t="shared" si="0"/>
        <v>1</v>
      </c>
    </row>
    <row r="47" spans="2:8" outlineLevel="1" x14ac:dyDescent="0.25">
      <c r="B47" s="10" t="s">
        <v>13</v>
      </c>
      <c r="C47" s="10" t="str">
        <f>IF(ISNA(VLOOKUP(B47,'Listes des charges'!$B$2:$F$449,2,FALSE)),"",VLOOKUP(B47,'Listes des charges'!$B$2:$F$449,2,FALSE))</f>
        <v>gr</v>
      </c>
      <c r="D47" s="19">
        <v>50</v>
      </c>
      <c r="E47" s="12">
        <f>IF(ISNA(VLOOKUP(B47,'Listes des charges'!$B$2:$F$449,4,FALSE)),"",VLOOKUP(B47,'Listes des charges'!$B$2:$F$449,4,FALSE))</f>
        <v>4.0999999999999996</v>
      </c>
      <c r="F47" s="12">
        <f t="shared" si="2"/>
        <v>0.20499999999999996</v>
      </c>
      <c r="G47" s="10"/>
      <c r="H47" s="32">
        <f t="shared" si="0"/>
        <v>1</v>
      </c>
    </row>
    <row r="48" spans="2:8" outlineLevel="1" x14ac:dyDescent="0.25"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2"/>
        <v/>
      </c>
      <c r="G48" s="4"/>
      <c r="H48" s="32" t="str">
        <f t="shared" si="0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2"/>
        <v/>
      </c>
      <c r="G49" s="10"/>
      <c r="H49" s="32" t="str">
        <f t="shared" si="0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2"/>
        <v/>
      </c>
      <c r="G50" s="4"/>
      <c r="H50" s="32" t="str">
        <f t="shared" si="0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2"/>
        <v/>
      </c>
      <c r="G51" s="10"/>
      <c r="H51" s="32" t="str">
        <f t="shared" si="0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2"/>
        <v/>
      </c>
      <c r="G52" s="4"/>
      <c r="H52" s="32" t="str">
        <f t="shared" si="0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2"/>
        <v/>
      </c>
      <c r="G53" s="10"/>
      <c r="H53" s="32" t="str">
        <f t="shared" si="0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2"/>
        <v/>
      </c>
      <c r="G54" s="4"/>
      <c r="H54" s="32" t="str">
        <f t="shared" si="0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2"/>
        <v/>
      </c>
      <c r="G55" s="10"/>
      <c r="H55" s="32" t="str">
        <f t="shared" si="0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2"/>
        <v/>
      </c>
      <c r="G56" s="4"/>
      <c r="H56" s="32" t="str">
        <f t="shared" si="0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2"/>
        <v/>
      </c>
      <c r="G57" s="10"/>
      <c r="H57" s="32" t="str">
        <f t="shared" si="0"/>
        <v/>
      </c>
    </row>
    <row r="58" spans="2:8" x14ac:dyDescent="0.25">
      <c r="F58" s="14" t="str">
        <f t="shared" si="2"/>
        <v/>
      </c>
    </row>
  </sheetData>
  <mergeCells count="24">
    <mergeCell ref="C38:G38"/>
    <mergeCell ref="C44:G44"/>
    <mergeCell ref="I12:K12"/>
    <mergeCell ref="I13:K13"/>
    <mergeCell ref="I14:K14"/>
    <mergeCell ref="I7:K7"/>
    <mergeCell ref="I8:K8"/>
    <mergeCell ref="I9:K9"/>
    <mergeCell ref="I10:K10"/>
    <mergeCell ref="I11:K11"/>
    <mergeCell ref="C2:D2"/>
    <mergeCell ref="K2:L2"/>
    <mergeCell ref="C3:D3"/>
    <mergeCell ref="I5:K5"/>
    <mergeCell ref="C6:G6"/>
    <mergeCell ref="I6:K6"/>
    <mergeCell ref="I2:J2"/>
    <mergeCell ref="C37:G37"/>
    <mergeCell ref="I15:K15"/>
    <mergeCell ref="I17:K17"/>
    <mergeCell ref="I18:K18"/>
    <mergeCell ref="I19:K19"/>
    <mergeCell ref="I20:K20"/>
    <mergeCell ref="I16:K16"/>
  </mergeCell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2060"/>
  </sheetPr>
  <dimension ref="B1:L57"/>
  <sheetViews>
    <sheetView zoomScale="85" zoomScaleNormal="85" workbookViewId="0">
      <selection activeCell="D7" sqref="D7:D36"/>
    </sheetView>
  </sheetViews>
  <sheetFormatPr baseColWidth="10" defaultRowHeight="15" outlineLevelRow="1" x14ac:dyDescent="0.25"/>
  <cols>
    <col min="1" max="1" width="1.140625" style="3" customWidth="1"/>
    <col min="2" max="2" width="34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 t="str">
        <f>'Sommaire des pizzas'!C3</f>
        <v>Reine</v>
      </c>
      <c r="D2" s="68"/>
      <c r="F2" s="7" t="s">
        <v>19</v>
      </c>
      <c r="G2" s="15">
        <v>2</v>
      </c>
      <c r="I2" s="75" t="s">
        <v>20</v>
      </c>
      <c r="J2" s="76"/>
      <c r="K2" s="69">
        <v>600</v>
      </c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>
        <v>9</v>
      </c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>
        <f>SUM(F6:F36)</f>
        <v>6.6880761316872439</v>
      </c>
    </row>
    <row r="7" spans="2:12" ht="15" customHeight="1" x14ac:dyDescent="0.25">
      <c r="B7" s="10" t="s">
        <v>22</v>
      </c>
      <c r="C7" s="10">
        <f>IF(ISNA(VLOOKUP(B7,'Listes des charges'!$B$2:$F$449,2,FALSE)),"",VLOOKUP(B7,'Listes des charges'!$B$2:$F$449,2,FALSE))</f>
        <v>0</v>
      </c>
      <c r="D7" s="19"/>
      <c r="E7" s="12">
        <f>IF(ISNA(VLOOKUP(B7,'Listes des charges'!$B$2:$F$449,4,FALSE)),"",VLOOKUP(B7,'Listes des charges'!$B$2:$F$449,4,FALSE))</f>
        <v>83.33</v>
      </c>
      <c r="F7" s="12">
        <f t="shared" ref="F7:F57" si="0">IF(B7="","",IF(D7&lt;&gt;"",((D7*E7)/1000),IF(D7="",(E7*2/3)/$K$2)))</f>
        <v>9.2588888888888887E-2</v>
      </c>
      <c r="G7" s="10"/>
      <c r="H7" s="32">
        <f t="shared" ref="H7:H57" si="1">IF(AND(F7&gt;0,F7&lt;&gt;""),1,"")</f>
        <v>1</v>
      </c>
      <c r="I7" s="66" t="s">
        <v>54</v>
      </c>
      <c r="J7" s="66"/>
      <c r="K7" s="66"/>
      <c r="L7" s="21" t="e">
        <f>SUM(F37:F80)</f>
        <v>#VALUE!</v>
      </c>
    </row>
    <row r="8" spans="2:12" ht="15" customHeight="1" x14ac:dyDescent="0.25">
      <c r="B8" s="5" t="s">
        <v>23</v>
      </c>
      <c r="C8" s="4">
        <f>IF(ISNA(VLOOKUP(B8,'Listes des charges'!$B$2:$F$449,2,FALSE)),"",VLOOKUP(B8,'Listes des charges'!$B$2:$F$449,2,FALSE))</f>
        <v>0</v>
      </c>
      <c r="D8" s="18"/>
      <c r="E8" s="11">
        <f>IF(ISNA(VLOOKUP(B8,'Listes des charges'!$B$2:$F$449,4,FALSE)),"",VLOOKUP(B8,'Listes des charges'!$B$2:$F$449,4,FALSE))</f>
        <v>956.0185185185187</v>
      </c>
      <c r="F8" s="11">
        <f t="shared" si="0"/>
        <v>1.0622427983539098</v>
      </c>
      <c r="G8" s="4"/>
      <c r="H8" s="32">
        <f t="shared" si="1"/>
        <v>1</v>
      </c>
      <c r="I8" s="67" t="s">
        <v>4</v>
      </c>
      <c r="J8" s="67"/>
      <c r="K8" s="67"/>
      <c r="L8" s="22" t="e">
        <f>L6+L7</f>
        <v>#VALUE!</v>
      </c>
    </row>
    <row r="9" spans="2:12" ht="15" customHeight="1" x14ac:dyDescent="0.25">
      <c r="B9" s="10" t="s">
        <v>24</v>
      </c>
      <c r="C9" s="10">
        <f>IF(ISNA(VLOOKUP(B9,'Listes des charges'!$B$2:$F$449,2,FALSE)),"",VLOOKUP(B9,'Listes des charges'!$B$2:$F$449,2,FALSE))</f>
        <v>0</v>
      </c>
      <c r="D9" s="19"/>
      <c r="E9" s="12">
        <f>IF(ISNA(VLOOKUP(B9,'Listes des charges'!$B$2:$F$449,4,FALSE)),"",VLOOKUP(B9,'Listes des charges'!$B$2:$F$449,4,FALSE))</f>
        <v>700</v>
      </c>
      <c r="F9" s="12">
        <f t="shared" si="0"/>
        <v>0.77777777777777779</v>
      </c>
      <c r="G9" s="10"/>
      <c r="H9" s="32">
        <f t="shared" si="1"/>
        <v>1</v>
      </c>
      <c r="I9" s="66" t="s">
        <v>5</v>
      </c>
      <c r="J9" s="66"/>
      <c r="K9" s="66"/>
      <c r="L9" s="21" t="e">
        <f>AVERAGE(F:F)</f>
        <v>#VALUE!</v>
      </c>
    </row>
    <row r="10" spans="2:12" ht="18.75" customHeight="1" x14ac:dyDescent="0.25">
      <c r="B10" s="5" t="s">
        <v>25</v>
      </c>
      <c r="C10" s="4">
        <f>IF(ISNA(VLOOKUP(B10,'Listes des charges'!$B$2:$F$449,2,FALSE)),"",VLOOKUP(B10,'Listes des charges'!$B$2:$F$449,2,FALSE))</f>
        <v>0</v>
      </c>
      <c r="D10" s="18"/>
      <c r="E10" s="11">
        <f>IF(ISNA(VLOOKUP(B10,'Listes des charges'!$B$2:$F$449,4,FALSE)),"",VLOOKUP(B10,'Listes des charges'!$B$2:$F$449,4,FALSE))</f>
        <v>66</v>
      </c>
      <c r="F10" s="11">
        <f t="shared" si="0"/>
        <v>7.3333333333333334E-2</v>
      </c>
      <c r="G10" s="4"/>
      <c r="H10" s="32">
        <f t="shared" si="1"/>
        <v>1</v>
      </c>
      <c r="I10" s="67" t="s">
        <v>6</v>
      </c>
      <c r="J10" s="67"/>
      <c r="K10" s="67"/>
      <c r="L10" s="26" t="e">
        <f>L7/L5</f>
        <v>#VALUE!</v>
      </c>
    </row>
    <row r="11" spans="2:12" ht="18.75" customHeight="1" x14ac:dyDescent="0.25">
      <c r="B11" s="10" t="s">
        <v>26</v>
      </c>
      <c r="C11" s="10">
        <f>IF(ISNA(VLOOKUP(B11,'Listes des charges'!$B$2:$F$449,2,FALSE)),"",VLOOKUP(B11,'Listes des charges'!$B$2:$F$449,2,FALSE))</f>
        <v>0</v>
      </c>
      <c r="D11" s="19"/>
      <c r="E11" s="12">
        <f>IF(ISNA(VLOOKUP(B11,'Listes des charges'!$B$2:$F$449,4,FALSE)),"",VLOOKUP(B11,'Listes des charges'!$B$2:$F$449,4,FALSE))</f>
        <v>41.67</v>
      </c>
      <c r="F11" s="12">
        <f t="shared" si="0"/>
        <v>4.6300000000000001E-2</v>
      </c>
      <c r="G11" s="10"/>
      <c r="H11" s="32">
        <f t="shared" si="1"/>
        <v>1</v>
      </c>
      <c r="I11" s="66" t="s">
        <v>57</v>
      </c>
      <c r="J11" s="66"/>
      <c r="K11" s="66"/>
      <c r="L11" s="23">
        <f>L6/L5</f>
        <v>0.74311957018747155</v>
      </c>
    </row>
    <row r="12" spans="2:12" ht="18.75" customHeight="1" x14ac:dyDescent="0.25">
      <c r="B12" s="5" t="s">
        <v>27</v>
      </c>
      <c r="C12" s="4">
        <f>IF(ISNA(VLOOKUP(B12,'Listes des charges'!$B$2:$F$449,2,FALSE)),"",VLOOKUP(B12,'Listes des charges'!$B$2:$F$449,2,FALSE))</f>
        <v>0</v>
      </c>
      <c r="D12" s="18"/>
      <c r="E12" s="11">
        <f>IF(ISNA(VLOOKUP(B12,'Listes des charges'!$B$2:$F$449,4,FALSE)),"",VLOOKUP(B12,'Listes des charges'!$B$2:$F$449,4,FALSE))</f>
        <v>125</v>
      </c>
      <c r="F12" s="11">
        <f t="shared" si="0"/>
        <v>0.13888888888888887</v>
      </c>
      <c r="G12" s="11"/>
      <c r="H12" s="32">
        <f t="shared" si="1"/>
        <v>1</v>
      </c>
      <c r="I12" s="67" t="s">
        <v>7</v>
      </c>
      <c r="J12" s="67"/>
      <c r="K12" s="67"/>
      <c r="L12" s="22" t="e">
        <f>L7*G2</f>
        <v>#VALUE!</v>
      </c>
    </row>
    <row r="13" spans="2:12" ht="15.75" customHeight="1" x14ac:dyDescent="0.25">
      <c r="B13" s="10" t="s">
        <v>28</v>
      </c>
      <c r="C13" s="10">
        <f>IF(ISNA(VLOOKUP(B13,'Listes des charges'!$B$2:$F$449,2,FALSE)),"",VLOOKUP(B13,'Listes des charges'!$B$2:$F$449,2,FALSE))</f>
        <v>0</v>
      </c>
      <c r="D13" s="19"/>
      <c r="E13" s="12">
        <f>IF(ISNA(VLOOKUP(B13,'Listes des charges'!$B$2:$F$449,4,FALSE)),"",VLOOKUP(B13,'Listes des charges'!$B$2:$F$449,4,FALSE))</f>
        <v>83.33</v>
      </c>
      <c r="F13" s="12">
        <f t="shared" si="0"/>
        <v>9.2588888888888887E-2</v>
      </c>
      <c r="G13" s="10"/>
      <c r="H13" s="32">
        <f t="shared" si="1"/>
        <v>1</v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5" t="s">
        <v>29</v>
      </c>
      <c r="C14" s="4">
        <f>IF(ISNA(VLOOKUP(B14,'Listes des charges'!$B$2:$F$449,2,FALSE)),"",VLOOKUP(B14,'Listes des charges'!$B$2:$F$449,2,FALSE))</f>
        <v>0</v>
      </c>
      <c r="D14" s="18"/>
      <c r="E14" s="11">
        <f>IF(ISNA(VLOOKUP(B14,'Listes des charges'!$B$2:$F$449,4,FALSE)),"",VLOOKUP(B14,'Listes des charges'!$B$2:$F$449,4,FALSE))</f>
        <v>41.67</v>
      </c>
      <c r="F14" s="11">
        <f t="shared" si="0"/>
        <v>4.6300000000000001E-2</v>
      </c>
      <c r="G14" s="4"/>
      <c r="H14" s="32">
        <f t="shared" si="1"/>
        <v>1</v>
      </c>
      <c r="I14" s="67" t="s">
        <v>56</v>
      </c>
      <c r="J14" s="67"/>
      <c r="K14" s="67"/>
      <c r="L14" s="22" t="e">
        <f>L12+(L12*L13)</f>
        <v>#VALUE!</v>
      </c>
    </row>
    <row r="15" spans="2:12" ht="15" customHeight="1" x14ac:dyDescent="0.25">
      <c r="B15" s="10" t="s">
        <v>30</v>
      </c>
      <c r="C15" s="10">
        <f>IF(ISNA(VLOOKUP(B15,'Listes des charges'!$B$2:$F$449,2,FALSE)),"",VLOOKUP(B15,'Listes des charges'!$B$2:$F$449,2,FALSE))</f>
        <v>0</v>
      </c>
      <c r="D15" s="19"/>
      <c r="E15" s="12">
        <f>IF(ISNA(VLOOKUP(B15,'Listes des charges'!$B$2:$F$449,4,FALSE)),"",VLOOKUP(B15,'Listes des charges'!$B$2:$F$449,4,FALSE))</f>
        <v>41.67</v>
      </c>
      <c r="F15" s="12">
        <f t="shared" si="0"/>
        <v>4.6300000000000001E-2</v>
      </c>
      <c r="G15" s="10"/>
      <c r="H15" s="32">
        <f t="shared" si="1"/>
        <v>1</v>
      </c>
      <c r="I15" s="66" t="s">
        <v>53</v>
      </c>
      <c r="J15" s="66"/>
      <c r="K15" s="66"/>
      <c r="L15" s="21" t="e">
        <f>L5-L7</f>
        <v>#VALUE!</v>
      </c>
    </row>
    <row r="16" spans="2:12" ht="18.75" customHeight="1" x14ac:dyDescent="0.25">
      <c r="B16" s="5" t="s">
        <v>31</v>
      </c>
      <c r="C16" s="4">
        <f>IF(ISNA(VLOOKUP(B16,'Listes des charges'!$B$2:$F$449,2,FALSE)),"",VLOOKUP(B16,'Listes des charges'!$B$2:$F$449,2,FALSE))</f>
        <v>0</v>
      </c>
      <c r="D16" s="18"/>
      <c r="E16" s="11">
        <f>IF(ISNA(VLOOKUP(B16,'Listes des charges'!$B$2:$F$449,4,FALSE)),"",VLOOKUP(B16,'Listes des charges'!$B$2:$F$449,4,FALSE))</f>
        <v>41.67</v>
      </c>
      <c r="F16" s="11">
        <f t="shared" si="0"/>
        <v>4.6300000000000001E-2</v>
      </c>
      <c r="G16" s="4"/>
      <c r="H16" s="32">
        <f t="shared" si="1"/>
        <v>1</v>
      </c>
      <c r="I16" s="67" t="s">
        <v>59</v>
      </c>
      <c r="J16" s="67"/>
      <c r="K16" s="67"/>
      <c r="L16" s="26" t="e">
        <f>L15/L5</f>
        <v>#VALUE!</v>
      </c>
    </row>
    <row r="17" spans="2:12" ht="18.75" customHeight="1" x14ac:dyDescent="0.25">
      <c r="B17" s="10" t="s">
        <v>32</v>
      </c>
      <c r="C17" s="10">
        <f>IF(ISNA(VLOOKUP(B17,'Listes des charges'!$B$2:$F$449,2,FALSE)),"",VLOOKUP(B17,'Listes des charges'!$B$2:$F$449,2,FALSE))</f>
        <v>0</v>
      </c>
      <c r="D17" s="19"/>
      <c r="E17" s="12">
        <f>IF(ISNA(VLOOKUP(B17,'Listes des charges'!$B$2:$F$449,4,FALSE)),"",VLOOKUP(B17,'Listes des charges'!$B$2:$F$449,4,FALSE))</f>
        <v>41.67</v>
      </c>
      <c r="F17" s="12">
        <f t="shared" si="0"/>
        <v>4.6300000000000001E-2</v>
      </c>
      <c r="G17" s="10"/>
      <c r="H17" s="32">
        <f t="shared" si="1"/>
        <v>1</v>
      </c>
      <c r="I17" s="66" t="s">
        <v>50</v>
      </c>
      <c r="J17" s="66"/>
      <c r="K17" s="66"/>
      <c r="L17" s="21" t="e">
        <f>L5-L8</f>
        <v>#VALUE!</v>
      </c>
    </row>
    <row r="18" spans="2:12" ht="15.75" customHeight="1" x14ac:dyDescent="0.25">
      <c r="B18" s="5" t="s">
        <v>33</v>
      </c>
      <c r="C18" s="4">
        <f>IF(ISNA(VLOOKUP(B18,'Listes des charges'!$B$2:$F$449,2,FALSE)),"",VLOOKUP(B18,'Listes des charges'!$B$2:$F$449,2,FALSE))</f>
        <v>0</v>
      </c>
      <c r="D18" s="18"/>
      <c r="E18" s="11">
        <f>IF(ISNA(VLOOKUP(B18,'Listes des charges'!$B$2:$F$449,4,FALSE)),"",VLOOKUP(B18,'Listes des charges'!$B$2:$F$449,4,FALSE))</f>
        <v>41.67</v>
      </c>
      <c r="F18" s="11">
        <f t="shared" si="0"/>
        <v>4.6300000000000001E-2</v>
      </c>
      <c r="G18" s="4"/>
      <c r="H18" s="32">
        <f t="shared" si="1"/>
        <v>1</v>
      </c>
      <c r="I18" s="67" t="s">
        <v>58</v>
      </c>
      <c r="J18" s="67"/>
      <c r="K18" s="67"/>
      <c r="L18" s="26" t="e">
        <f>L17/L5</f>
        <v>#VALUE!</v>
      </c>
    </row>
    <row r="19" spans="2:12" ht="20.25" customHeight="1" outlineLevel="1" x14ac:dyDescent="0.25">
      <c r="B19" s="10" t="s">
        <v>34</v>
      </c>
      <c r="C19" s="10">
        <f>IF(ISNA(VLOOKUP(B19,'Listes des charges'!$B$2:$F$449,2,FALSE)),"",VLOOKUP(B19,'Listes des charges'!$B$2:$F$449,2,FALSE))</f>
        <v>0</v>
      </c>
      <c r="D19" s="19"/>
      <c r="E19" s="12">
        <f>IF(ISNA(VLOOKUP(B19,'Listes des charges'!$B$2:$F$449,4,FALSE)),"",VLOOKUP(B19,'Listes des charges'!$B$2:$F$449,4,FALSE))</f>
        <v>41.67</v>
      </c>
      <c r="F19" s="12">
        <f t="shared" si="0"/>
        <v>4.6300000000000001E-2</v>
      </c>
      <c r="G19" s="10"/>
      <c r="H19" s="32">
        <f t="shared" si="1"/>
        <v>1</v>
      </c>
      <c r="I19" s="66" t="s">
        <v>51</v>
      </c>
      <c r="J19" s="66"/>
      <c r="K19" s="66"/>
      <c r="L19" s="21" t="e">
        <f>L17*K2</f>
        <v>#VALUE!</v>
      </c>
    </row>
    <row r="20" spans="2:12" ht="15.75" outlineLevel="1" x14ac:dyDescent="0.25">
      <c r="B20" s="5" t="s">
        <v>35</v>
      </c>
      <c r="C20" s="4">
        <f>IF(ISNA(VLOOKUP(B20,'Listes des charges'!$B$2:$F$449,2,FALSE)),"",VLOOKUP(B20,'Listes des charges'!$B$2:$F$449,2,FALSE))</f>
        <v>0</v>
      </c>
      <c r="D20" s="18"/>
      <c r="E20" s="11">
        <f>IF(ISNA(VLOOKUP(B20,'Listes des charges'!$B$2:$F$449,4,FALSE)),"",VLOOKUP(B20,'Listes des charges'!$B$2:$F$449,4,FALSE))</f>
        <v>41.67</v>
      </c>
      <c r="F20" s="11">
        <f t="shared" si="0"/>
        <v>4.6300000000000001E-2</v>
      </c>
      <c r="G20" s="4"/>
      <c r="H20" s="32">
        <f t="shared" si="1"/>
        <v>1</v>
      </c>
      <c r="I20" s="67" t="s">
        <v>52</v>
      </c>
      <c r="J20" s="67"/>
      <c r="K20" s="67"/>
      <c r="L20" s="22" t="e">
        <f>L19*12</f>
        <v>#VALUE!</v>
      </c>
    </row>
    <row r="21" spans="2:12" outlineLevel="1" x14ac:dyDescent="0.25">
      <c r="B21" s="10" t="s">
        <v>36</v>
      </c>
      <c r="C21" s="10">
        <f>IF(ISNA(VLOOKUP(B21,'Listes des charges'!$B$2:$F$449,2,FALSE)),"",VLOOKUP(B21,'Listes des charges'!$B$2:$F$449,2,FALSE))</f>
        <v>0</v>
      </c>
      <c r="D21" s="19"/>
      <c r="E21" s="12">
        <f>IF(ISNA(VLOOKUP(B21,'Listes des charges'!$B$2:$F$449,4,FALSE)),"",VLOOKUP(B21,'Listes des charges'!$B$2:$F$449,4,FALSE))</f>
        <v>83.33</v>
      </c>
      <c r="F21" s="12">
        <f t="shared" si="0"/>
        <v>9.2588888888888887E-2</v>
      </c>
      <c r="G21" s="10"/>
      <c r="H21" s="32">
        <f t="shared" si="1"/>
        <v>1</v>
      </c>
    </row>
    <row r="22" spans="2:12" outlineLevel="1" x14ac:dyDescent="0.25">
      <c r="B22" s="5" t="s">
        <v>37</v>
      </c>
      <c r="C22" s="4">
        <f>IF(ISNA(VLOOKUP(B22,'Listes des charges'!$B$2:$F$449,2,FALSE)),"",VLOOKUP(B22,'Listes des charges'!$B$2:$F$449,2,FALSE))</f>
        <v>0</v>
      </c>
      <c r="D22" s="18"/>
      <c r="E22" s="11">
        <f>IF(ISNA(VLOOKUP(B22,'Listes des charges'!$B$2:$F$449,4,FALSE)),"",VLOOKUP(B22,'Listes des charges'!$B$2:$F$449,4,FALSE))</f>
        <v>1500</v>
      </c>
      <c r="F22" s="11">
        <f t="shared" si="0"/>
        <v>1.6666666666666667</v>
      </c>
      <c r="G22" s="4"/>
      <c r="H22" s="32">
        <f t="shared" si="1"/>
        <v>1</v>
      </c>
    </row>
    <row r="23" spans="2:12" outlineLevel="1" x14ac:dyDescent="0.25">
      <c r="B23" s="10" t="s">
        <v>38</v>
      </c>
      <c r="C23" s="10">
        <f>IF(ISNA(VLOOKUP(B23,'Listes des charges'!$B$2:$F$449,2,FALSE)),"",VLOOKUP(B23,'Listes des charges'!$B$2:$F$449,2,FALSE))</f>
        <v>0</v>
      </c>
      <c r="D23" s="19"/>
      <c r="E23" s="12">
        <f>IF(ISNA(VLOOKUP(B23,'Listes des charges'!$B$2:$F$449,4,FALSE)),"",VLOOKUP(B23,'Listes des charges'!$B$2:$F$449,4,FALSE))</f>
        <v>450.42</v>
      </c>
      <c r="F23" s="12">
        <f t="shared" si="0"/>
        <v>0.50046666666666673</v>
      </c>
      <c r="G23" s="10"/>
      <c r="H23" s="32">
        <f t="shared" si="1"/>
        <v>1</v>
      </c>
    </row>
    <row r="24" spans="2:12" outlineLevel="1" x14ac:dyDescent="0.25">
      <c r="B24" s="5" t="s">
        <v>39</v>
      </c>
      <c r="C24" s="4">
        <f>IF(ISNA(VLOOKUP(B24,'Listes des charges'!$B$2:$F$449,2,FALSE)),"",VLOOKUP(B24,'Listes des charges'!$B$2:$F$449,2,FALSE))</f>
        <v>0</v>
      </c>
      <c r="D24" s="18"/>
      <c r="E24" s="11">
        <f>IF(ISNA(VLOOKUP(B24,'Listes des charges'!$B$2:$F$449,4,FALSE)),"",VLOOKUP(B24,'Listes des charges'!$B$2:$F$449,4,FALSE))</f>
        <v>279.07</v>
      </c>
      <c r="F24" s="11">
        <f t="shared" si="0"/>
        <v>0.31007777777777773</v>
      </c>
      <c r="G24" s="4"/>
      <c r="H24" s="32">
        <f t="shared" si="1"/>
        <v>1</v>
      </c>
      <c r="I24" s="28"/>
    </row>
    <row r="25" spans="2:12" outlineLevel="1" x14ac:dyDescent="0.25">
      <c r="B25" s="10" t="s">
        <v>40</v>
      </c>
      <c r="C25" s="10">
        <f>IF(ISNA(VLOOKUP(B25,'Listes des charges'!$B$2:$F$449,2,FALSE)),"",VLOOKUP(B25,'Listes des charges'!$B$2:$F$449,2,FALSE))</f>
        <v>0</v>
      </c>
      <c r="D25" s="19"/>
      <c r="E25" s="12">
        <f>IF(ISNA(VLOOKUP(B25,'Listes des charges'!$B$2:$F$449,4,FALSE)),"",VLOOKUP(B25,'Listes des charges'!$B$2:$F$449,4,FALSE))</f>
        <v>1359.41</v>
      </c>
      <c r="F25" s="12">
        <f t="shared" si="0"/>
        <v>1.5104555555555557</v>
      </c>
      <c r="G25" s="10"/>
      <c r="H25" s="32">
        <f t="shared" si="1"/>
        <v>1</v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8" t="s">
        <v>193</v>
      </c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e">
        <f t="shared" si="0"/>
        <v>#VALUE!</v>
      </c>
      <c r="G38" s="4"/>
      <c r="H38" s="32" t="e">
        <f t="shared" si="1"/>
        <v>#VALUE!</v>
      </c>
    </row>
    <row r="39" spans="2:8" outlineLevel="1" x14ac:dyDescent="0.25">
      <c r="B39" s="10" t="s">
        <v>180</v>
      </c>
      <c r="C39" s="10" t="str">
        <f>IF(ISNA(VLOOKUP(B39,'Listes des charges'!$B$2:$F$449,2,FALSE)),"",VLOOKUP(B39,'Listes des charges'!$B$2:$F$449,2,FALSE))</f>
        <v>gr</v>
      </c>
      <c r="D39" s="19">
        <v>166</v>
      </c>
      <c r="E39" s="12">
        <f>IF(ISNA(VLOOKUP(B39,'Listes des charges'!$B$2:$F$449,4,FALSE)),"",VLOOKUP(B39,'Listes des charges'!$B$2:$F$449,4,FALSE))</f>
        <v>3.88</v>
      </c>
      <c r="F39" s="12">
        <f t="shared" si="0"/>
        <v>0.64407999999999987</v>
      </c>
      <c r="G39" s="10"/>
      <c r="H39" s="32">
        <f t="shared" si="1"/>
        <v>1</v>
      </c>
    </row>
    <row r="40" spans="2:8" outlineLevel="1" x14ac:dyDescent="0.25">
      <c r="B40" s="5" t="s">
        <v>195</v>
      </c>
      <c r="C40" s="4" t="str">
        <f>IF(ISNA(VLOOKUP(B40,'Listes des charges'!$B$2:$F$449,2,FALSE)),"",VLOOKUP(B40,'Listes des charges'!$B$2:$F$449,2,FALSE))</f>
        <v>gr</v>
      </c>
      <c r="D40" s="18">
        <v>1</v>
      </c>
      <c r="E40" s="11">
        <f>IF(ISNA(VLOOKUP(B40,'Listes des charges'!$B$2:$F$449,4,FALSE)),"",VLOOKUP(B40,'Listes des charges'!$B$2:$F$449,4,FALSE))</f>
        <v>69.8</v>
      </c>
      <c r="F40" s="11">
        <f t="shared" si="0"/>
        <v>6.9800000000000001E-2</v>
      </c>
      <c r="G40" s="4"/>
      <c r="H40" s="32">
        <f t="shared" si="1"/>
        <v>1</v>
      </c>
    </row>
    <row r="41" spans="2:8" outlineLevel="1" x14ac:dyDescent="0.25">
      <c r="B41" s="10" t="s">
        <v>184</v>
      </c>
      <c r="C41" s="10" t="str">
        <f>IF(ISNA(VLOOKUP(B41,'Listes des charges'!$B$2:$F$449,2,FALSE)),"",VLOOKUP(B41,'Listes des charges'!$B$2:$F$449,2,FALSE))</f>
        <v>gr</v>
      </c>
      <c r="D41" s="19">
        <v>3</v>
      </c>
      <c r="E41" s="12">
        <f>IF(ISNA(VLOOKUP(B41,'Listes des charges'!$B$2:$F$449,4,FALSE)),"",VLOOKUP(B41,'Listes des charges'!$B$2:$F$449,4,FALSE))</f>
        <v>14.51</v>
      </c>
      <c r="F41" s="12">
        <f t="shared" si="0"/>
        <v>4.3529999999999999E-2</v>
      </c>
      <c r="G41" s="10"/>
      <c r="H41" s="32">
        <f t="shared" si="1"/>
        <v>1</v>
      </c>
    </row>
    <row r="42" spans="2:8" outlineLevel="1" x14ac:dyDescent="0.25">
      <c r="B42" s="5" t="s">
        <v>194</v>
      </c>
      <c r="C42" s="4" t="str">
        <f>IF(ISNA(VLOOKUP(B42,'Listes des charges'!$B$2:$F$449,2,FALSE)),"",VLOOKUP(B42,'Listes des charges'!$B$2:$F$449,2,FALSE))</f>
        <v>gr</v>
      </c>
      <c r="D42" s="18">
        <v>0.1</v>
      </c>
      <c r="E42" s="11">
        <f>IF(ISNA(VLOOKUP(B42,'Listes des charges'!$B$2:$F$449,4,FALSE)),"",VLOOKUP(B42,'Listes des charges'!$B$2:$F$449,4,FALSE))</f>
        <v>0</v>
      </c>
      <c r="F42" s="11">
        <f t="shared" si="0"/>
        <v>0</v>
      </c>
      <c r="G42" s="4"/>
      <c r="H42" s="32" t="str">
        <f t="shared" si="1"/>
        <v/>
      </c>
    </row>
    <row r="43" spans="2:8" outlineLevel="1" x14ac:dyDescent="0.25">
      <c r="B43" s="10" t="s">
        <v>182</v>
      </c>
      <c r="C43" s="10" t="str">
        <f>IF(ISNA(VLOOKUP(B43,'Listes des charges'!$B$2:$F$449,2,FALSE)),"",VLOOKUP(B43,'Listes des charges'!$B$2:$F$449,2,FALSE))</f>
        <v>gr</v>
      </c>
      <c r="D43" s="19">
        <v>4.2</v>
      </c>
      <c r="E43" s="12">
        <f>IF(ISNA(VLOOKUP(B43,'Listes des charges'!$B$2:$F$449,4,FALSE)),"",VLOOKUP(B43,'Listes des charges'!$B$2:$F$449,4,FALSE))</f>
        <v>0</v>
      </c>
      <c r="F43" s="12">
        <f t="shared" si="0"/>
        <v>0</v>
      </c>
      <c r="G43" s="10"/>
      <c r="H43" s="32" t="str">
        <f t="shared" si="1"/>
        <v/>
      </c>
    </row>
    <row r="44" spans="2:8" outlineLevel="1" x14ac:dyDescent="0.25">
      <c r="B44" s="48" t="s">
        <v>196</v>
      </c>
      <c r="C44" s="4">
        <f>IF(ISNA(VLOOKUP(B44,'Listes des charges'!$B$2:$F$449,2,FALSE)),"",VLOOKUP(B44,'Listes des charges'!$B$2:$F$449,2,FALSE))</f>
        <v>0</v>
      </c>
      <c r="D44" s="18"/>
      <c r="E44" s="11">
        <f>IF(ISNA(VLOOKUP(B44,'Listes des charges'!$B$2:$F$449,4,FALSE)),"",VLOOKUP(B44,'Listes des charges'!$B$2:$F$449,4,FALSE))</f>
        <v>0</v>
      </c>
      <c r="F44" s="11">
        <f t="shared" si="0"/>
        <v>0</v>
      </c>
      <c r="G44" s="4"/>
      <c r="H44" s="32" t="str">
        <f t="shared" si="1"/>
        <v/>
      </c>
    </row>
    <row r="45" spans="2:8" outlineLevel="1" x14ac:dyDescent="0.25">
      <c r="B45" s="10" t="s">
        <v>12</v>
      </c>
      <c r="C45" s="10" t="str">
        <f>IF(ISNA(VLOOKUP(B45,'Listes des charges'!$B$2:$F$449,2,FALSE)),"",VLOOKUP(B45,'Listes des charges'!$B$2:$F$449,2,FALSE))</f>
        <v>gr</v>
      </c>
      <c r="D45" s="19">
        <v>25</v>
      </c>
      <c r="E45" s="12">
        <f>IF(ISNA(VLOOKUP(B45,'Listes des charges'!$B$2:$F$449,4,FALSE)),"",VLOOKUP(B45,'Listes des charges'!$B$2:$F$449,4,FALSE))</f>
        <v>2.14</v>
      </c>
      <c r="F45" s="12">
        <f t="shared" si="0"/>
        <v>5.3499999999999999E-2</v>
      </c>
      <c r="G45" s="10"/>
      <c r="H45" s="32">
        <f t="shared" si="1"/>
        <v>1</v>
      </c>
    </row>
    <row r="46" spans="2:8" outlineLevel="1" x14ac:dyDescent="0.25">
      <c r="B46" s="5" t="s">
        <v>11</v>
      </c>
      <c r="C46" s="4" t="str">
        <f>IF(ISNA(VLOOKUP(B46,'Listes des charges'!$B$2:$F$449,2,FALSE)),"",VLOOKUP(B46,'Listes des charges'!$B$2:$F$449,2,FALSE))</f>
        <v>gr</v>
      </c>
      <c r="D46" s="18">
        <v>100</v>
      </c>
      <c r="E46" s="11">
        <f>IF(ISNA(VLOOKUP(B46,'Listes des charges'!$B$2:$F$449,4,FALSE)),"",VLOOKUP(B46,'Listes des charges'!$B$2:$F$449,4,FALSE))</f>
        <v>8.4</v>
      </c>
      <c r="F46" s="11">
        <f t="shared" si="0"/>
        <v>0.84</v>
      </c>
      <c r="G46" s="4"/>
      <c r="H46" s="32">
        <f t="shared" si="1"/>
        <v>1</v>
      </c>
    </row>
    <row r="47" spans="2:8" outlineLevel="1" x14ac:dyDescent="0.25">
      <c r="B47" s="10" t="s">
        <v>13</v>
      </c>
      <c r="C47" s="10" t="str">
        <f>IF(ISNA(VLOOKUP(B47,'Listes des charges'!$B$2:$F$449,2,FALSE)),"",VLOOKUP(B47,'Listes des charges'!$B$2:$F$449,2,FALSE))</f>
        <v>gr</v>
      </c>
      <c r="D47" s="19">
        <v>50</v>
      </c>
      <c r="E47" s="12">
        <f>IF(ISNA(VLOOKUP(B47,'Listes des charges'!$B$2:$F$449,4,FALSE)),"",VLOOKUP(B47,'Listes des charges'!$B$2:$F$449,4,FALSE))</f>
        <v>4.0999999999999996</v>
      </c>
      <c r="F47" s="12">
        <f t="shared" si="0"/>
        <v>0.20499999999999996</v>
      </c>
      <c r="G47" s="10"/>
      <c r="H47" s="32">
        <f t="shared" si="1"/>
        <v>1</v>
      </c>
    </row>
    <row r="48" spans="2:8" outlineLevel="1" x14ac:dyDescent="0.25">
      <c r="B48" s="49" t="s">
        <v>16</v>
      </c>
      <c r="C48" s="4" t="str">
        <f>IF(ISNA(VLOOKUP(B48,'Listes des charges'!$B$2:$F$449,2,FALSE)),"",VLOOKUP(B48,'Listes des charges'!$B$2:$F$449,2,FALSE))</f>
        <v>gr</v>
      </c>
      <c r="D48" s="18">
        <v>80</v>
      </c>
      <c r="E48" s="11">
        <f>IF(ISNA(VLOOKUP(B48,'Listes des charges'!$B$2:$F$449,4,FALSE)),"",VLOOKUP(B48,'Listes des charges'!$B$2:$F$449,4,FALSE))</f>
        <v>9.8000000000000007</v>
      </c>
      <c r="F48" s="11">
        <f t="shared" si="0"/>
        <v>0.78400000000000003</v>
      </c>
      <c r="G48" s="4"/>
      <c r="H48" s="32">
        <f t="shared" si="1"/>
        <v>1</v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44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44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44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44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K2:L2"/>
    <mergeCell ref="I6:K6"/>
    <mergeCell ref="I20:K20"/>
    <mergeCell ref="C6:G6"/>
    <mergeCell ref="C3:D3"/>
    <mergeCell ref="C2:D2"/>
    <mergeCell ref="I7:K7"/>
    <mergeCell ref="I8:K8"/>
    <mergeCell ref="I9:K9"/>
    <mergeCell ref="I10:K10"/>
    <mergeCell ref="I11:K11"/>
    <mergeCell ref="I2:J2"/>
    <mergeCell ref="I12:K12"/>
    <mergeCell ref="I13:K13"/>
    <mergeCell ref="I5:K5"/>
    <mergeCell ref="I15:K15"/>
    <mergeCell ref="C37:G37"/>
    <mergeCell ref="I17:K17"/>
    <mergeCell ref="I18:K18"/>
    <mergeCell ref="I19:K19"/>
    <mergeCell ref="I14:K14"/>
    <mergeCell ref="I16:K1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B1:L57"/>
  <sheetViews>
    <sheetView zoomScale="85" zoomScaleNormal="85" workbookViewId="0">
      <selection activeCell="C20" sqref="C20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6" customHeight="1" x14ac:dyDescent="0.25"/>
    <row r="2" spans="2:12" ht="30" customHeight="1" x14ac:dyDescent="0.25">
      <c r="B2" s="8" t="s">
        <v>9</v>
      </c>
      <c r="C2" s="68" t="str">
        <f>'Sommaire des pizzas'!C4</f>
        <v>Calzone :</v>
      </c>
      <c r="D2" s="68"/>
      <c r="F2" s="7" t="s">
        <v>19</v>
      </c>
      <c r="G2" s="15">
        <v>5</v>
      </c>
      <c r="I2" s="75" t="s">
        <v>20</v>
      </c>
      <c r="J2" s="76"/>
      <c r="K2" s="69">
        <v>600</v>
      </c>
      <c r="L2" s="69"/>
    </row>
    <row r="3" spans="2:12" ht="30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5.25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>
        <v>9.5</v>
      </c>
    </row>
    <row r="6" spans="2:12" ht="15.75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>
        <f>SUM(F6:F36)</f>
        <v>6.6880761316872439</v>
      </c>
    </row>
    <row r="7" spans="2:12" ht="15.75" x14ac:dyDescent="0.25">
      <c r="B7" s="10" t="s">
        <v>22</v>
      </c>
      <c r="C7" s="10">
        <f>IF(ISNA(VLOOKUP(B7,'Listes des charges'!$B$2:$F$449,2,FALSE)),"",VLOOKUP(B7,'Listes des charges'!$B$2:$F$449,2,FALSE))</f>
        <v>0</v>
      </c>
      <c r="D7" s="19"/>
      <c r="E7" s="12">
        <f>IF(ISNA(VLOOKUP(B7,'Listes des charges'!$B$2:$F$449,4,FALSE)),"",VLOOKUP(B7,'Listes des charges'!$B$2:$F$449,4,FALSE))</f>
        <v>83.33</v>
      </c>
      <c r="F7" s="12">
        <f t="shared" ref="F7:F57" si="0">IF(B7="","",IF(D7&lt;&gt;"",((D7*E7)/1000),IF(D7="",(E7*2/3)/$K$2)))</f>
        <v>9.2588888888888887E-2</v>
      </c>
      <c r="G7" s="10"/>
      <c r="H7" s="32">
        <f t="shared" ref="H7:H57" si="1">IF(AND(F7&gt;0,F7&lt;&gt;""),1,"")</f>
        <v>1</v>
      </c>
      <c r="I7" s="66" t="s">
        <v>54</v>
      </c>
      <c r="J7" s="66"/>
      <c r="K7" s="66"/>
      <c r="L7" s="21" t="e">
        <f>SUM(F37:F80)</f>
        <v>#VALUE!</v>
      </c>
    </row>
    <row r="8" spans="2:12" ht="15.75" x14ac:dyDescent="0.25">
      <c r="B8" s="5" t="s">
        <v>23</v>
      </c>
      <c r="C8" s="4">
        <f>IF(ISNA(VLOOKUP(B8,'Listes des charges'!$B$2:$F$449,2,FALSE)),"",VLOOKUP(B8,'Listes des charges'!$B$2:$F$449,2,FALSE))</f>
        <v>0</v>
      </c>
      <c r="D8" s="18"/>
      <c r="E8" s="11">
        <f>IF(ISNA(VLOOKUP(B8,'Listes des charges'!$B$2:$F$449,4,FALSE)),"",VLOOKUP(B8,'Listes des charges'!$B$2:$F$449,4,FALSE))</f>
        <v>956.0185185185187</v>
      </c>
      <c r="F8" s="11">
        <f t="shared" si="0"/>
        <v>1.0622427983539098</v>
      </c>
      <c r="G8" s="4"/>
      <c r="H8" s="32">
        <f t="shared" si="1"/>
        <v>1</v>
      </c>
      <c r="I8" s="67" t="s">
        <v>4</v>
      </c>
      <c r="J8" s="67"/>
      <c r="K8" s="67"/>
      <c r="L8" s="22" t="e">
        <f>L6+L7</f>
        <v>#VALUE!</v>
      </c>
    </row>
    <row r="9" spans="2:12" ht="15.75" x14ac:dyDescent="0.25">
      <c r="B9" s="10" t="s">
        <v>24</v>
      </c>
      <c r="C9" s="10">
        <f>IF(ISNA(VLOOKUP(B9,'Listes des charges'!$B$2:$F$449,2,FALSE)),"",VLOOKUP(B9,'Listes des charges'!$B$2:$F$449,2,FALSE))</f>
        <v>0</v>
      </c>
      <c r="D9" s="19"/>
      <c r="E9" s="12">
        <f>IF(ISNA(VLOOKUP(B9,'Listes des charges'!$B$2:$F$449,4,FALSE)),"",VLOOKUP(B9,'Listes des charges'!$B$2:$F$449,4,FALSE))</f>
        <v>700</v>
      </c>
      <c r="F9" s="12">
        <f t="shared" si="0"/>
        <v>0.77777777777777779</v>
      </c>
      <c r="G9" s="10"/>
      <c r="H9" s="32">
        <f t="shared" si="1"/>
        <v>1</v>
      </c>
      <c r="I9" s="66" t="s">
        <v>5</v>
      </c>
      <c r="J9" s="66"/>
      <c r="K9" s="66"/>
      <c r="L9" s="21" t="e">
        <f>AVERAGE(F:F)</f>
        <v>#VALUE!</v>
      </c>
    </row>
    <row r="10" spans="2:12" ht="15.75" x14ac:dyDescent="0.25">
      <c r="B10" s="5" t="s">
        <v>25</v>
      </c>
      <c r="C10" s="4">
        <f>IF(ISNA(VLOOKUP(B10,'Listes des charges'!$B$2:$F$449,2,FALSE)),"",VLOOKUP(B10,'Listes des charges'!$B$2:$F$449,2,FALSE))</f>
        <v>0</v>
      </c>
      <c r="D10" s="18"/>
      <c r="E10" s="11">
        <f>IF(ISNA(VLOOKUP(B10,'Listes des charges'!$B$2:$F$449,4,FALSE)),"",VLOOKUP(B10,'Listes des charges'!$B$2:$F$449,4,FALSE))</f>
        <v>66</v>
      </c>
      <c r="F10" s="11">
        <f t="shared" si="0"/>
        <v>7.3333333333333334E-2</v>
      </c>
      <c r="G10" s="4"/>
      <c r="H10" s="32">
        <f t="shared" si="1"/>
        <v>1</v>
      </c>
      <c r="I10" s="67" t="s">
        <v>6</v>
      </c>
      <c r="J10" s="67"/>
      <c r="K10" s="67"/>
      <c r="L10" s="26" t="e">
        <f>L7/L5</f>
        <v>#VALUE!</v>
      </c>
    </row>
    <row r="11" spans="2:12" ht="15.75" x14ac:dyDescent="0.25">
      <c r="B11" s="10" t="s">
        <v>26</v>
      </c>
      <c r="C11" s="10">
        <f>IF(ISNA(VLOOKUP(B11,'Listes des charges'!$B$2:$F$449,2,FALSE)),"",VLOOKUP(B11,'Listes des charges'!$B$2:$F$449,2,FALSE))</f>
        <v>0</v>
      </c>
      <c r="D11" s="19"/>
      <c r="E11" s="12">
        <f>IF(ISNA(VLOOKUP(B11,'Listes des charges'!$B$2:$F$449,4,FALSE)),"",VLOOKUP(B11,'Listes des charges'!$B$2:$F$449,4,FALSE))</f>
        <v>41.67</v>
      </c>
      <c r="F11" s="12">
        <f t="shared" si="0"/>
        <v>4.6300000000000001E-2</v>
      </c>
      <c r="G11" s="10"/>
      <c r="H11" s="32">
        <f t="shared" si="1"/>
        <v>1</v>
      </c>
      <c r="I11" s="66" t="s">
        <v>57</v>
      </c>
      <c r="J11" s="66"/>
      <c r="K11" s="66"/>
      <c r="L11" s="23">
        <f>L6/L5</f>
        <v>0.70400801386181511</v>
      </c>
    </row>
    <row r="12" spans="2:12" ht="15.75" x14ac:dyDescent="0.25">
      <c r="B12" s="5" t="s">
        <v>27</v>
      </c>
      <c r="C12" s="4">
        <f>IF(ISNA(VLOOKUP(B12,'Listes des charges'!$B$2:$F$449,2,FALSE)),"",VLOOKUP(B12,'Listes des charges'!$B$2:$F$449,2,FALSE))</f>
        <v>0</v>
      </c>
      <c r="D12" s="18"/>
      <c r="E12" s="11">
        <f>IF(ISNA(VLOOKUP(B12,'Listes des charges'!$B$2:$F$449,4,FALSE)),"",VLOOKUP(B12,'Listes des charges'!$B$2:$F$449,4,FALSE))</f>
        <v>125</v>
      </c>
      <c r="F12" s="11">
        <f t="shared" si="0"/>
        <v>0.13888888888888887</v>
      </c>
      <c r="G12" s="11"/>
      <c r="H12" s="32">
        <f t="shared" si="1"/>
        <v>1</v>
      </c>
      <c r="I12" s="67" t="s">
        <v>7</v>
      </c>
      <c r="J12" s="67"/>
      <c r="K12" s="67"/>
      <c r="L12" s="22" t="e">
        <f>L7*G2</f>
        <v>#VALUE!</v>
      </c>
    </row>
    <row r="13" spans="2:12" ht="15.75" x14ac:dyDescent="0.25">
      <c r="B13" s="10" t="s">
        <v>28</v>
      </c>
      <c r="C13" s="10">
        <f>IF(ISNA(VLOOKUP(B13,'Listes des charges'!$B$2:$F$449,2,FALSE)),"",VLOOKUP(B13,'Listes des charges'!$B$2:$F$449,2,FALSE))</f>
        <v>0</v>
      </c>
      <c r="D13" s="19"/>
      <c r="E13" s="12">
        <f>IF(ISNA(VLOOKUP(B13,'Listes des charges'!$B$2:$F$449,4,FALSE)),"",VLOOKUP(B13,'Listes des charges'!$B$2:$F$449,4,FALSE))</f>
        <v>83.33</v>
      </c>
      <c r="F13" s="12">
        <f t="shared" si="0"/>
        <v>9.2588888888888887E-2</v>
      </c>
      <c r="G13" s="10"/>
      <c r="H13" s="32">
        <f t="shared" si="1"/>
        <v>1</v>
      </c>
      <c r="I13" s="66" t="s">
        <v>8</v>
      </c>
      <c r="J13" s="66"/>
      <c r="K13" s="66"/>
      <c r="L13" s="23">
        <v>0.1</v>
      </c>
    </row>
    <row r="14" spans="2:12" ht="15.75" x14ac:dyDescent="0.25">
      <c r="B14" s="5" t="s">
        <v>29</v>
      </c>
      <c r="C14" s="4">
        <f>IF(ISNA(VLOOKUP(B14,'Listes des charges'!$B$2:$F$449,2,FALSE)),"",VLOOKUP(B14,'Listes des charges'!$B$2:$F$449,2,FALSE))</f>
        <v>0</v>
      </c>
      <c r="D14" s="18"/>
      <c r="E14" s="11">
        <f>IF(ISNA(VLOOKUP(B14,'Listes des charges'!$B$2:$F$449,4,FALSE)),"",VLOOKUP(B14,'Listes des charges'!$B$2:$F$449,4,FALSE))</f>
        <v>41.67</v>
      </c>
      <c r="F14" s="11">
        <f t="shared" si="0"/>
        <v>4.6300000000000001E-2</v>
      </c>
      <c r="G14" s="4"/>
      <c r="H14" s="32">
        <f t="shared" si="1"/>
        <v>1</v>
      </c>
      <c r="I14" s="67" t="s">
        <v>56</v>
      </c>
      <c r="J14" s="67"/>
      <c r="K14" s="67"/>
      <c r="L14" s="22" t="e">
        <f>L12+(L12*L13)</f>
        <v>#VALUE!</v>
      </c>
    </row>
    <row r="15" spans="2:12" ht="15.75" x14ac:dyDescent="0.25">
      <c r="B15" s="10" t="s">
        <v>30</v>
      </c>
      <c r="C15" s="10">
        <f>IF(ISNA(VLOOKUP(B15,'Listes des charges'!$B$2:$F$449,2,FALSE)),"",VLOOKUP(B15,'Listes des charges'!$B$2:$F$449,2,FALSE))</f>
        <v>0</v>
      </c>
      <c r="D15" s="19"/>
      <c r="E15" s="12">
        <f>IF(ISNA(VLOOKUP(B15,'Listes des charges'!$B$2:$F$449,4,FALSE)),"",VLOOKUP(B15,'Listes des charges'!$B$2:$F$449,4,FALSE))</f>
        <v>41.67</v>
      </c>
      <c r="F15" s="12">
        <f t="shared" si="0"/>
        <v>4.6300000000000001E-2</v>
      </c>
      <c r="G15" s="10"/>
      <c r="H15" s="32">
        <f t="shared" si="1"/>
        <v>1</v>
      </c>
      <c r="I15" s="66" t="s">
        <v>53</v>
      </c>
      <c r="J15" s="66"/>
      <c r="K15" s="66"/>
      <c r="L15" s="21" t="e">
        <f>L5-L7</f>
        <v>#VALUE!</v>
      </c>
    </row>
    <row r="16" spans="2:12" ht="15.75" x14ac:dyDescent="0.25">
      <c r="B16" s="5" t="s">
        <v>31</v>
      </c>
      <c r="C16" s="4">
        <f>IF(ISNA(VLOOKUP(B16,'Listes des charges'!$B$2:$F$449,2,FALSE)),"",VLOOKUP(B16,'Listes des charges'!$B$2:$F$449,2,FALSE))</f>
        <v>0</v>
      </c>
      <c r="D16" s="18"/>
      <c r="E16" s="11">
        <f>IF(ISNA(VLOOKUP(B16,'Listes des charges'!$B$2:$F$449,4,FALSE)),"",VLOOKUP(B16,'Listes des charges'!$B$2:$F$449,4,FALSE))</f>
        <v>41.67</v>
      </c>
      <c r="F16" s="11">
        <f t="shared" si="0"/>
        <v>4.6300000000000001E-2</v>
      </c>
      <c r="G16" s="4"/>
      <c r="H16" s="32">
        <f t="shared" si="1"/>
        <v>1</v>
      </c>
      <c r="I16" s="67" t="s">
        <v>59</v>
      </c>
      <c r="J16" s="67"/>
      <c r="K16" s="67"/>
      <c r="L16" s="26" t="e">
        <f>L15/L5</f>
        <v>#VALUE!</v>
      </c>
    </row>
    <row r="17" spans="2:12" ht="15.75" x14ac:dyDescent="0.25">
      <c r="B17" s="10" t="s">
        <v>32</v>
      </c>
      <c r="C17" s="10">
        <f>IF(ISNA(VLOOKUP(B17,'Listes des charges'!$B$2:$F$449,2,FALSE)),"",VLOOKUP(B17,'Listes des charges'!$B$2:$F$449,2,FALSE))</f>
        <v>0</v>
      </c>
      <c r="D17" s="19"/>
      <c r="E17" s="12">
        <f>IF(ISNA(VLOOKUP(B17,'Listes des charges'!$B$2:$F$449,4,FALSE)),"",VLOOKUP(B17,'Listes des charges'!$B$2:$F$449,4,FALSE))</f>
        <v>41.67</v>
      </c>
      <c r="F17" s="12">
        <f t="shared" si="0"/>
        <v>4.6300000000000001E-2</v>
      </c>
      <c r="G17" s="10"/>
      <c r="H17" s="32">
        <f t="shared" si="1"/>
        <v>1</v>
      </c>
      <c r="I17" s="66" t="s">
        <v>50</v>
      </c>
      <c r="J17" s="66"/>
      <c r="K17" s="66"/>
      <c r="L17" s="21" t="e">
        <f>L5-L8</f>
        <v>#VALUE!</v>
      </c>
    </row>
    <row r="18" spans="2:12" ht="15.75" x14ac:dyDescent="0.25">
      <c r="B18" s="5" t="s">
        <v>33</v>
      </c>
      <c r="C18" s="4">
        <f>IF(ISNA(VLOOKUP(B18,'Listes des charges'!$B$2:$F$449,2,FALSE)),"",VLOOKUP(B18,'Listes des charges'!$B$2:$F$449,2,FALSE))</f>
        <v>0</v>
      </c>
      <c r="D18" s="18"/>
      <c r="E18" s="11">
        <f>IF(ISNA(VLOOKUP(B18,'Listes des charges'!$B$2:$F$449,4,FALSE)),"",VLOOKUP(B18,'Listes des charges'!$B$2:$F$449,4,FALSE))</f>
        <v>41.67</v>
      </c>
      <c r="F18" s="11">
        <f t="shared" si="0"/>
        <v>4.6300000000000001E-2</v>
      </c>
      <c r="G18" s="4"/>
      <c r="H18" s="32">
        <f t="shared" si="1"/>
        <v>1</v>
      </c>
      <c r="I18" s="67" t="s">
        <v>58</v>
      </c>
      <c r="J18" s="67"/>
      <c r="K18" s="67"/>
      <c r="L18" s="26" t="e">
        <f>L17/L5</f>
        <v>#VALUE!</v>
      </c>
    </row>
    <row r="19" spans="2:12" ht="15.75" hidden="1" outlineLevel="1" x14ac:dyDescent="0.25">
      <c r="B19" s="10" t="s">
        <v>34</v>
      </c>
      <c r="C19" s="10">
        <f>IF(ISNA(VLOOKUP(B19,'Listes des charges'!$B$2:$F$449,2,FALSE)),"",VLOOKUP(B19,'Listes des charges'!$B$2:$F$449,2,FALSE))</f>
        <v>0</v>
      </c>
      <c r="D19" s="19"/>
      <c r="E19" s="12">
        <f>IF(ISNA(VLOOKUP(B19,'Listes des charges'!$B$2:$F$449,4,FALSE)),"",VLOOKUP(B19,'Listes des charges'!$B$2:$F$449,4,FALSE))</f>
        <v>41.67</v>
      </c>
      <c r="F19" s="12">
        <f t="shared" si="0"/>
        <v>4.6300000000000001E-2</v>
      </c>
      <c r="G19" s="10"/>
      <c r="H19" s="32">
        <f t="shared" si="1"/>
        <v>1</v>
      </c>
      <c r="I19" s="66" t="s">
        <v>51</v>
      </c>
      <c r="J19" s="66"/>
      <c r="K19" s="66"/>
      <c r="L19" s="21" t="e">
        <f>L17*K2</f>
        <v>#VALUE!</v>
      </c>
    </row>
    <row r="20" spans="2:12" ht="15.75" hidden="1" outlineLevel="1" x14ac:dyDescent="0.25">
      <c r="B20" s="5" t="s">
        <v>35</v>
      </c>
      <c r="C20" s="4">
        <f>IF(ISNA(VLOOKUP(B20,'Listes des charges'!$B$2:$F$449,2,FALSE)),"",VLOOKUP(B20,'Listes des charges'!$B$2:$F$449,2,FALSE))</f>
        <v>0</v>
      </c>
      <c r="D20" s="18"/>
      <c r="E20" s="11">
        <f>IF(ISNA(VLOOKUP(B20,'Listes des charges'!$B$2:$F$449,4,FALSE)),"",VLOOKUP(B20,'Listes des charges'!$B$2:$F$449,4,FALSE))</f>
        <v>41.67</v>
      </c>
      <c r="F20" s="11">
        <f t="shared" si="0"/>
        <v>4.6300000000000001E-2</v>
      </c>
      <c r="G20" s="4"/>
      <c r="H20" s="32">
        <f t="shared" si="1"/>
        <v>1</v>
      </c>
      <c r="I20" s="67" t="s">
        <v>52</v>
      </c>
      <c r="J20" s="67"/>
      <c r="K20" s="67"/>
      <c r="L20" s="22" t="e">
        <f>L19*12</f>
        <v>#VALUE!</v>
      </c>
    </row>
    <row r="21" spans="2:12" hidden="1" outlineLevel="1" x14ac:dyDescent="0.25">
      <c r="B21" s="10" t="s">
        <v>36</v>
      </c>
      <c r="C21" s="10">
        <f>IF(ISNA(VLOOKUP(B21,'Listes des charges'!$B$2:$F$449,2,FALSE)),"",VLOOKUP(B21,'Listes des charges'!$B$2:$F$449,2,FALSE))</f>
        <v>0</v>
      </c>
      <c r="D21" s="19"/>
      <c r="E21" s="12">
        <f>IF(ISNA(VLOOKUP(B21,'Listes des charges'!$B$2:$F$449,4,FALSE)),"",VLOOKUP(B21,'Listes des charges'!$B$2:$F$449,4,FALSE))</f>
        <v>83.33</v>
      </c>
      <c r="F21" s="12">
        <f t="shared" si="0"/>
        <v>9.2588888888888887E-2</v>
      </c>
      <c r="G21" s="10"/>
      <c r="H21" s="32">
        <f t="shared" si="1"/>
        <v>1</v>
      </c>
    </row>
    <row r="22" spans="2:12" hidden="1" outlineLevel="1" x14ac:dyDescent="0.25">
      <c r="B22" s="5" t="s">
        <v>37</v>
      </c>
      <c r="C22" s="4">
        <f>IF(ISNA(VLOOKUP(B22,'Listes des charges'!$B$2:$F$449,2,FALSE)),"",VLOOKUP(B22,'Listes des charges'!$B$2:$F$449,2,FALSE))</f>
        <v>0</v>
      </c>
      <c r="D22" s="18"/>
      <c r="E22" s="11">
        <f>IF(ISNA(VLOOKUP(B22,'Listes des charges'!$B$2:$F$449,4,FALSE)),"",VLOOKUP(B22,'Listes des charges'!$B$2:$F$449,4,FALSE))</f>
        <v>1500</v>
      </c>
      <c r="F22" s="11">
        <f t="shared" si="0"/>
        <v>1.6666666666666667</v>
      </c>
      <c r="G22" s="4"/>
      <c r="H22" s="32">
        <f t="shared" si="1"/>
        <v>1</v>
      </c>
    </row>
    <row r="23" spans="2:12" hidden="1" outlineLevel="1" x14ac:dyDescent="0.25">
      <c r="B23" s="10" t="s">
        <v>38</v>
      </c>
      <c r="C23" s="10">
        <f>IF(ISNA(VLOOKUP(B23,'Listes des charges'!$B$2:$F$449,2,FALSE)),"",VLOOKUP(B23,'Listes des charges'!$B$2:$F$449,2,FALSE))</f>
        <v>0</v>
      </c>
      <c r="D23" s="19"/>
      <c r="E23" s="12">
        <f>IF(ISNA(VLOOKUP(B23,'Listes des charges'!$B$2:$F$449,4,FALSE)),"",VLOOKUP(B23,'Listes des charges'!$B$2:$F$449,4,FALSE))</f>
        <v>450.42</v>
      </c>
      <c r="F23" s="12">
        <f t="shared" si="0"/>
        <v>0.50046666666666673</v>
      </c>
      <c r="G23" s="10"/>
      <c r="H23" s="32">
        <f t="shared" si="1"/>
        <v>1</v>
      </c>
    </row>
    <row r="24" spans="2:12" hidden="1" outlineLevel="1" x14ac:dyDescent="0.25">
      <c r="B24" s="5" t="s">
        <v>39</v>
      </c>
      <c r="C24" s="4">
        <f>IF(ISNA(VLOOKUP(B24,'Listes des charges'!$B$2:$F$449,2,FALSE)),"",VLOOKUP(B24,'Listes des charges'!$B$2:$F$449,2,FALSE))</f>
        <v>0</v>
      </c>
      <c r="D24" s="18"/>
      <c r="E24" s="11">
        <f>IF(ISNA(VLOOKUP(B24,'Listes des charges'!$B$2:$F$449,4,FALSE)),"",VLOOKUP(B24,'Listes des charges'!$B$2:$F$449,4,FALSE))</f>
        <v>279.07</v>
      </c>
      <c r="F24" s="11">
        <f t="shared" si="0"/>
        <v>0.31007777777777773</v>
      </c>
      <c r="G24" s="4"/>
      <c r="H24" s="32">
        <f t="shared" si="1"/>
        <v>1</v>
      </c>
      <c r="I24" s="28"/>
    </row>
    <row r="25" spans="2:12" hidden="1" outlineLevel="1" x14ac:dyDescent="0.25">
      <c r="B25" s="10" t="s">
        <v>40</v>
      </c>
      <c r="C25" s="10">
        <f>IF(ISNA(VLOOKUP(B25,'Listes des charges'!$B$2:$F$449,2,FALSE)),"",VLOOKUP(B25,'Listes des charges'!$B$2:$F$449,2,FALSE))</f>
        <v>0</v>
      </c>
      <c r="D25" s="19"/>
      <c r="E25" s="12">
        <f>IF(ISNA(VLOOKUP(B25,'Listes des charges'!$B$2:$F$449,4,FALSE)),"",VLOOKUP(B25,'Listes des charges'!$B$2:$F$449,4,FALSE))</f>
        <v>1359.41</v>
      </c>
      <c r="F25" s="12">
        <f t="shared" si="0"/>
        <v>1.5104555555555557</v>
      </c>
      <c r="G25" s="10"/>
      <c r="H25" s="32">
        <f t="shared" si="1"/>
        <v>1</v>
      </c>
    </row>
    <row r="26" spans="2:12" hidden="1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hidden="1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hidden="1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hidden="1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hidden="1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hidden="1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hidden="1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hidden="1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hidden="1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hidden="1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collapsed="1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8" t="s">
        <v>193</v>
      </c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e">
        <f t="shared" si="0"/>
        <v>#VALUE!</v>
      </c>
      <c r="G38" s="4"/>
      <c r="H38" s="32" t="e">
        <f t="shared" si="1"/>
        <v>#VALUE!</v>
      </c>
    </row>
    <row r="39" spans="2:8" outlineLevel="1" x14ac:dyDescent="0.25">
      <c r="B39" s="10" t="s">
        <v>180</v>
      </c>
      <c r="C39" s="10" t="str">
        <f>IF(ISNA(VLOOKUP(B39,'Listes des charges'!$B$2:$F$449,2,FALSE)),"",VLOOKUP(B39,'Listes des charges'!$B$2:$F$449,2,FALSE))</f>
        <v>gr</v>
      </c>
      <c r="D39" s="19">
        <v>166</v>
      </c>
      <c r="E39" s="12">
        <f>IF(ISNA(VLOOKUP(B39,'Listes des charges'!$B$2:$F$449,4,FALSE)),"",VLOOKUP(B39,'Listes des charges'!$B$2:$F$449,4,FALSE))</f>
        <v>3.88</v>
      </c>
      <c r="F39" s="12">
        <f t="shared" si="0"/>
        <v>0.64407999999999987</v>
      </c>
      <c r="G39" s="10"/>
      <c r="H39" s="32">
        <f t="shared" si="1"/>
        <v>1</v>
      </c>
    </row>
    <row r="40" spans="2:8" outlineLevel="1" x14ac:dyDescent="0.25">
      <c r="B40" s="5" t="s">
        <v>195</v>
      </c>
      <c r="C40" s="4" t="str">
        <f>IF(ISNA(VLOOKUP(B40,'Listes des charges'!$B$2:$F$449,2,FALSE)),"",VLOOKUP(B40,'Listes des charges'!$B$2:$F$449,2,FALSE))</f>
        <v>gr</v>
      </c>
      <c r="D40" s="18">
        <v>1</v>
      </c>
      <c r="E40" s="11">
        <f>IF(ISNA(VLOOKUP(B40,'Listes des charges'!$B$2:$F$449,4,FALSE)),"",VLOOKUP(B40,'Listes des charges'!$B$2:$F$449,4,FALSE))</f>
        <v>69.8</v>
      </c>
      <c r="F40" s="11">
        <f t="shared" si="0"/>
        <v>6.9800000000000001E-2</v>
      </c>
      <c r="G40" s="4"/>
      <c r="H40" s="32">
        <f t="shared" si="1"/>
        <v>1</v>
      </c>
    </row>
    <row r="41" spans="2:8" outlineLevel="1" x14ac:dyDescent="0.25">
      <c r="B41" s="10" t="s">
        <v>184</v>
      </c>
      <c r="C41" s="10" t="str">
        <f>IF(ISNA(VLOOKUP(B41,'Listes des charges'!$B$2:$F$449,2,FALSE)),"",VLOOKUP(B41,'Listes des charges'!$B$2:$F$449,2,FALSE))</f>
        <v>gr</v>
      </c>
      <c r="D41" s="19">
        <v>3</v>
      </c>
      <c r="E41" s="12">
        <f>IF(ISNA(VLOOKUP(B41,'Listes des charges'!$B$2:$F$449,4,FALSE)),"",VLOOKUP(B41,'Listes des charges'!$B$2:$F$449,4,FALSE))</f>
        <v>14.51</v>
      </c>
      <c r="F41" s="12">
        <f t="shared" si="0"/>
        <v>4.3529999999999999E-2</v>
      </c>
      <c r="G41" s="10"/>
      <c r="H41" s="32">
        <f t="shared" si="1"/>
        <v>1</v>
      </c>
    </row>
    <row r="42" spans="2:8" outlineLevel="1" x14ac:dyDescent="0.25">
      <c r="B42" s="5" t="s">
        <v>194</v>
      </c>
      <c r="C42" s="4" t="str">
        <f>IF(ISNA(VLOOKUP(B42,'Listes des charges'!$B$2:$F$449,2,FALSE)),"",VLOOKUP(B42,'Listes des charges'!$B$2:$F$449,2,FALSE))</f>
        <v>gr</v>
      </c>
      <c r="D42" s="18">
        <v>0.1</v>
      </c>
      <c r="E42" s="11">
        <f>IF(ISNA(VLOOKUP(B42,'Listes des charges'!$B$2:$F$449,4,FALSE)),"",VLOOKUP(B42,'Listes des charges'!$B$2:$F$449,4,FALSE))</f>
        <v>0</v>
      </c>
      <c r="F42" s="11">
        <f t="shared" si="0"/>
        <v>0</v>
      </c>
      <c r="G42" s="4"/>
      <c r="H42" s="32" t="str">
        <f t="shared" si="1"/>
        <v/>
      </c>
    </row>
    <row r="43" spans="2:8" outlineLevel="1" x14ac:dyDescent="0.25">
      <c r="B43" s="10" t="s">
        <v>182</v>
      </c>
      <c r="C43" s="10" t="str">
        <f>IF(ISNA(VLOOKUP(B43,'Listes des charges'!$B$2:$F$449,2,FALSE)),"",VLOOKUP(B43,'Listes des charges'!$B$2:$F$449,2,FALSE))</f>
        <v>gr</v>
      </c>
      <c r="D43" s="19">
        <v>4.2</v>
      </c>
      <c r="E43" s="12">
        <f>IF(ISNA(VLOOKUP(B43,'Listes des charges'!$B$2:$F$449,4,FALSE)),"",VLOOKUP(B43,'Listes des charges'!$B$2:$F$449,4,FALSE))</f>
        <v>0</v>
      </c>
      <c r="F43" s="12">
        <f t="shared" si="0"/>
        <v>0</v>
      </c>
      <c r="G43" s="10"/>
      <c r="H43" s="32" t="str">
        <f t="shared" si="1"/>
        <v/>
      </c>
    </row>
    <row r="44" spans="2:8" outlineLevel="1" x14ac:dyDescent="0.25">
      <c r="B44" s="48" t="s">
        <v>196</v>
      </c>
      <c r="C44" s="4">
        <f>IF(ISNA(VLOOKUP(B44,'Listes des charges'!$B$2:$F$449,2,FALSE)),"",VLOOKUP(B44,'Listes des charges'!$B$2:$F$449,2,FALSE))</f>
        <v>0</v>
      </c>
      <c r="D44" s="18"/>
      <c r="E44" s="11">
        <f>IF(ISNA(VLOOKUP(B44,'Listes des charges'!$B$2:$F$449,4,FALSE)),"",VLOOKUP(B44,'Listes des charges'!$B$2:$F$449,4,FALSE))</f>
        <v>0</v>
      </c>
      <c r="F44" s="11">
        <f t="shared" si="0"/>
        <v>0</v>
      </c>
      <c r="G44" s="4"/>
      <c r="H44" s="32" t="str">
        <f t="shared" si="1"/>
        <v/>
      </c>
    </row>
    <row r="45" spans="2:8" outlineLevel="1" x14ac:dyDescent="0.25">
      <c r="B45" s="10" t="s">
        <v>12</v>
      </c>
      <c r="C45" s="10" t="str">
        <f>IF(ISNA(VLOOKUP(B45,'Listes des charges'!$B$2:$F$449,2,FALSE)),"",VLOOKUP(B45,'Listes des charges'!$B$2:$F$449,2,FALSE))</f>
        <v>gr</v>
      </c>
      <c r="D45" s="19">
        <v>50</v>
      </c>
      <c r="E45" s="12">
        <f>IF(ISNA(VLOOKUP(B45,'Listes des charges'!$B$2:$F$449,4,FALSE)),"",VLOOKUP(B45,'Listes des charges'!$B$2:$F$449,4,FALSE))</f>
        <v>2.14</v>
      </c>
      <c r="F45" s="12">
        <f t="shared" si="0"/>
        <v>0.107</v>
      </c>
      <c r="G45" s="10"/>
      <c r="H45" s="32">
        <f t="shared" si="1"/>
        <v>1</v>
      </c>
    </row>
    <row r="46" spans="2:8" outlineLevel="1" x14ac:dyDescent="0.25">
      <c r="B46" s="5" t="s">
        <v>11</v>
      </c>
      <c r="C46" s="4" t="str">
        <f>IF(ISNA(VLOOKUP(B46,'Listes des charges'!$B$2:$F$449,2,FALSE)),"",VLOOKUP(B46,'Listes des charges'!$B$2:$F$449,2,FALSE))</f>
        <v>gr</v>
      </c>
      <c r="D46" s="18">
        <v>100</v>
      </c>
      <c r="E46" s="11">
        <f>IF(ISNA(VLOOKUP(B46,'Listes des charges'!$B$2:$F$449,4,FALSE)),"",VLOOKUP(B46,'Listes des charges'!$B$2:$F$449,4,FALSE))</f>
        <v>8.4</v>
      </c>
      <c r="F46" s="11">
        <f t="shared" si="0"/>
        <v>0.84</v>
      </c>
      <c r="G46" s="4"/>
      <c r="H46" s="32">
        <f t="shared" si="1"/>
        <v>1</v>
      </c>
    </row>
    <row r="47" spans="2:8" ht="30" outlineLevel="1" x14ac:dyDescent="0.25">
      <c r="B47" s="10" t="s">
        <v>16</v>
      </c>
      <c r="C47" s="10" t="str">
        <f>IF(ISNA(VLOOKUP(B47,'Listes des charges'!$B$2:$F$449,2,FALSE)),"",VLOOKUP(B47,'Listes des charges'!$B$2:$F$449,2,FALSE))</f>
        <v>gr</v>
      </c>
      <c r="D47" s="19">
        <v>80</v>
      </c>
      <c r="E47" s="12">
        <f>IF(ISNA(VLOOKUP(B47,'Listes des charges'!$B$2:$F$449,4,FALSE)),"",VLOOKUP(B47,'Listes des charges'!$B$2:$F$449,4,FALSE))</f>
        <v>9.8000000000000007</v>
      </c>
      <c r="F47" s="12">
        <f t="shared" si="0"/>
        <v>0.78400000000000003</v>
      </c>
      <c r="G47" s="10"/>
      <c r="H47" s="32">
        <f t="shared" si="1"/>
        <v>1</v>
      </c>
    </row>
    <row r="48" spans="2:8" outlineLevel="1" x14ac:dyDescent="0.25">
      <c r="B48" s="5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0"/>
        <v/>
      </c>
      <c r="G48" s="4"/>
      <c r="H48" s="32" t="str">
        <f t="shared" si="1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2060"/>
  </sheetPr>
  <dimension ref="B1:L57"/>
  <sheetViews>
    <sheetView workbookViewId="0">
      <selection activeCell="C2" sqref="C2:D2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 t="str">
        <f>'Sommaire des pizzas'!C5</f>
        <v>Pizza 4</v>
      </c>
      <c r="D2" s="68"/>
      <c r="F2" s="7" t="s">
        <v>19</v>
      </c>
      <c r="G2" s="15">
        <v>2</v>
      </c>
      <c r="I2" s="75" t="s">
        <v>20</v>
      </c>
      <c r="J2" s="76"/>
      <c r="K2" s="69">
        <v>600</v>
      </c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>
        <v>10</v>
      </c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>
        <f>SUM(F6:F36)</f>
        <v>6.6880761316872439</v>
      </c>
    </row>
    <row r="7" spans="2:12" ht="15" customHeight="1" x14ac:dyDescent="0.25">
      <c r="B7" s="10" t="s">
        <v>22</v>
      </c>
      <c r="C7" s="10">
        <f>IF(ISNA(VLOOKUP(B7,'Listes des charges'!$B$2:$F$449,2,FALSE)),"",VLOOKUP(B7,'Listes des charges'!$B$2:$F$449,2,FALSE))</f>
        <v>0</v>
      </c>
      <c r="D7" s="19"/>
      <c r="E7" s="12">
        <f>IF(ISNA(VLOOKUP(B7,'Listes des charges'!$B$2:$F$449,4,FALSE)),"",VLOOKUP(B7,'Listes des charges'!$B$2:$F$449,4,FALSE))</f>
        <v>83.33</v>
      </c>
      <c r="F7" s="12">
        <f t="shared" ref="F7:F57" si="0">IF(B7="","",IF(D7&lt;&gt;"",((D7*E7)/1000),IF(D7="",(E7*2/3)/$K$2)))</f>
        <v>9.2588888888888887E-2</v>
      </c>
      <c r="G7" s="10"/>
      <c r="H7" s="32">
        <f t="shared" ref="H7:H57" si="1">IF(AND(F7&gt;0,F7&lt;&gt;""),1,"")</f>
        <v>1</v>
      </c>
      <c r="I7" s="66" t="s">
        <v>54</v>
      </c>
      <c r="J7" s="66"/>
      <c r="K7" s="66"/>
      <c r="L7" s="21" t="e">
        <f>SUM(F37:F80)</f>
        <v>#VALUE!</v>
      </c>
    </row>
    <row r="8" spans="2:12" ht="15" customHeight="1" x14ac:dyDescent="0.25">
      <c r="B8" s="5" t="s">
        <v>23</v>
      </c>
      <c r="C8" s="4">
        <f>IF(ISNA(VLOOKUP(B8,'Listes des charges'!$B$2:$F$449,2,FALSE)),"",VLOOKUP(B8,'Listes des charges'!$B$2:$F$449,2,FALSE))</f>
        <v>0</v>
      </c>
      <c r="D8" s="18"/>
      <c r="E8" s="11">
        <f>IF(ISNA(VLOOKUP(B8,'Listes des charges'!$B$2:$F$449,4,FALSE)),"",VLOOKUP(B8,'Listes des charges'!$B$2:$F$449,4,FALSE))</f>
        <v>956.0185185185187</v>
      </c>
      <c r="F8" s="11">
        <f t="shared" si="0"/>
        <v>1.0622427983539098</v>
      </c>
      <c r="G8" s="4"/>
      <c r="H8" s="32">
        <f t="shared" si="1"/>
        <v>1</v>
      </c>
      <c r="I8" s="67" t="s">
        <v>4</v>
      </c>
      <c r="J8" s="67"/>
      <c r="K8" s="67"/>
      <c r="L8" s="22" t="e">
        <f>L6+L7</f>
        <v>#VALUE!</v>
      </c>
    </row>
    <row r="9" spans="2:12" ht="15" customHeight="1" x14ac:dyDescent="0.25">
      <c r="B9" s="10" t="s">
        <v>24</v>
      </c>
      <c r="C9" s="10">
        <f>IF(ISNA(VLOOKUP(B9,'Listes des charges'!$B$2:$F$449,2,FALSE)),"",VLOOKUP(B9,'Listes des charges'!$B$2:$F$449,2,FALSE))</f>
        <v>0</v>
      </c>
      <c r="D9" s="19"/>
      <c r="E9" s="12">
        <f>IF(ISNA(VLOOKUP(B9,'Listes des charges'!$B$2:$F$449,4,FALSE)),"",VLOOKUP(B9,'Listes des charges'!$B$2:$F$449,4,FALSE))</f>
        <v>700</v>
      </c>
      <c r="F9" s="12">
        <f t="shared" si="0"/>
        <v>0.77777777777777779</v>
      </c>
      <c r="G9" s="10"/>
      <c r="H9" s="32">
        <f t="shared" si="1"/>
        <v>1</v>
      </c>
      <c r="I9" s="66" t="s">
        <v>5</v>
      </c>
      <c r="J9" s="66"/>
      <c r="K9" s="66"/>
      <c r="L9" s="21" t="e">
        <f>AVERAGE(F:F)</f>
        <v>#VALUE!</v>
      </c>
    </row>
    <row r="10" spans="2:12" ht="18.75" customHeight="1" x14ac:dyDescent="0.25">
      <c r="B10" s="5" t="s">
        <v>25</v>
      </c>
      <c r="C10" s="4">
        <f>IF(ISNA(VLOOKUP(B10,'Listes des charges'!$B$2:$F$449,2,FALSE)),"",VLOOKUP(B10,'Listes des charges'!$B$2:$F$449,2,FALSE))</f>
        <v>0</v>
      </c>
      <c r="D10" s="18"/>
      <c r="E10" s="11">
        <f>IF(ISNA(VLOOKUP(B10,'Listes des charges'!$B$2:$F$449,4,FALSE)),"",VLOOKUP(B10,'Listes des charges'!$B$2:$F$449,4,FALSE))</f>
        <v>66</v>
      </c>
      <c r="F10" s="11">
        <f t="shared" si="0"/>
        <v>7.3333333333333334E-2</v>
      </c>
      <c r="G10" s="4"/>
      <c r="H10" s="32">
        <f t="shared" si="1"/>
        <v>1</v>
      </c>
      <c r="I10" s="67" t="s">
        <v>6</v>
      </c>
      <c r="J10" s="67"/>
      <c r="K10" s="67"/>
      <c r="L10" s="26" t="e">
        <f>L7/L5</f>
        <v>#VALUE!</v>
      </c>
    </row>
    <row r="11" spans="2:12" ht="18.75" customHeight="1" x14ac:dyDescent="0.25">
      <c r="B11" s="10" t="s">
        <v>26</v>
      </c>
      <c r="C11" s="10">
        <f>IF(ISNA(VLOOKUP(B11,'Listes des charges'!$B$2:$F$449,2,FALSE)),"",VLOOKUP(B11,'Listes des charges'!$B$2:$F$449,2,FALSE))</f>
        <v>0</v>
      </c>
      <c r="D11" s="19"/>
      <c r="E11" s="12">
        <f>IF(ISNA(VLOOKUP(B11,'Listes des charges'!$B$2:$F$449,4,FALSE)),"",VLOOKUP(B11,'Listes des charges'!$B$2:$F$449,4,FALSE))</f>
        <v>41.67</v>
      </c>
      <c r="F11" s="12">
        <f t="shared" si="0"/>
        <v>4.6300000000000001E-2</v>
      </c>
      <c r="G11" s="10"/>
      <c r="H11" s="32">
        <f t="shared" si="1"/>
        <v>1</v>
      </c>
      <c r="I11" s="66" t="s">
        <v>57</v>
      </c>
      <c r="J11" s="66"/>
      <c r="K11" s="66"/>
      <c r="L11" s="23">
        <f>L6/L5</f>
        <v>0.66880761316872439</v>
      </c>
    </row>
    <row r="12" spans="2:12" ht="18.75" customHeight="1" x14ac:dyDescent="0.25">
      <c r="B12" s="5" t="s">
        <v>27</v>
      </c>
      <c r="C12" s="4">
        <f>IF(ISNA(VLOOKUP(B12,'Listes des charges'!$B$2:$F$449,2,FALSE)),"",VLOOKUP(B12,'Listes des charges'!$B$2:$F$449,2,FALSE))</f>
        <v>0</v>
      </c>
      <c r="D12" s="18"/>
      <c r="E12" s="11">
        <f>IF(ISNA(VLOOKUP(B12,'Listes des charges'!$B$2:$F$449,4,FALSE)),"",VLOOKUP(B12,'Listes des charges'!$B$2:$F$449,4,FALSE))</f>
        <v>125</v>
      </c>
      <c r="F12" s="11">
        <f t="shared" si="0"/>
        <v>0.13888888888888887</v>
      </c>
      <c r="G12" s="11"/>
      <c r="H12" s="32">
        <f t="shared" si="1"/>
        <v>1</v>
      </c>
      <c r="I12" s="67" t="s">
        <v>7</v>
      </c>
      <c r="J12" s="67"/>
      <c r="K12" s="67"/>
      <c r="L12" s="22" t="e">
        <f>L7*G2</f>
        <v>#VALUE!</v>
      </c>
    </row>
    <row r="13" spans="2:12" ht="15.75" customHeight="1" x14ac:dyDescent="0.25">
      <c r="B13" s="10" t="s">
        <v>28</v>
      </c>
      <c r="C13" s="10">
        <f>IF(ISNA(VLOOKUP(B13,'Listes des charges'!$B$2:$F$449,2,FALSE)),"",VLOOKUP(B13,'Listes des charges'!$B$2:$F$449,2,FALSE))</f>
        <v>0</v>
      </c>
      <c r="D13" s="19"/>
      <c r="E13" s="12">
        <f>IF(ISNA(VLOOKUP(B13,'Listes des charges'!$B$2:$F$449,4,FALSE)),"",VLOOKUP(B13,'Listes des charges'!$B$2:$F$449,4,FALSE))</f>
        <v>83.33</v>
      </c>
      <c r="F13" s="12">
        <f t="shared" si="0"/>
        <v>9.2588888888888887E-2</v>
      </c>
      <c r="G13" s="10"/>
      <c r="H13" s="32">
        <f t="shared" si="1"/>
        <v>1</v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5" t="s">
        <v>29</v>
      </c>
      <c r="C14" s="4">
        <f>IF(ISNA(VLOOKUP(B14,'Listes des charges'!$B$2:$F$449,2,FALSE)),"",VLOOKUP(B14,'Listes des charges'!$B$2:$F$449,2,FALSE))</f>
        <v>0</v>
      </c>
      <c r="D14" s="18"/>
      <c r="E14" s="11">
        <f>IF(ISNA(VLOOKUP(B14,'Listes des charges'!$B$2:$F$449,4,FALSE)),"",VLOOKUP(B14,'Listes des charges'!$B$2:$F$449,4,FALSE))</f>
        <v>41.67</v>
      </c>
      <c r="F14" s="11">
        <f t="shared" si="0"/>
        <v>4.6300000000000001E-2</v>
      </c>
      <c r="G14" s="4"/>
      <c r="H14" s="32">
        <f t="shared" si="1"/>
        <v>1</v>
      </c>
      <c r="I14" s="67" t="s">
        <v>56</v>
      </c>
      <c r="J14" s="67"/>
      <c r="K14" s="67"/>
      <c r="L14" s="22" t="e">
        <f>L12+(L12*L13)</f>
        <v>#VALUE!</v>
      </c>
    </row>
    <row r="15" spans="2:12" ht="15" customHeight="1" x14ac:dyDescent="0.25">
      <c r="B15" s="10" t="s">
        <v>30</v>
      </c>
      <c r="C15" s="10">
        <f>IF(ISNA(VLOOKUP(B15,'Listes des charges'!$B$2:$F$449,2,FALSE)),"",VLOOKUP(B15,'Listes des charges'!$B$2:$F$449,2,FALSE))</f>
        <v>0</v>
      </c>
      <c r="D15" s="19"/>
      <c r="E15" s="12">
        <f>IF(ISNA(VLOOKUP(B15,'Listes des charges'!$B$2:$F$449,4,FALSE)),"",VLOOKUP(B15,'Listes des charges'!$B$2:$F$449,4,FALSE))</f>
        <v>41.67</v>
      </c>
      <c r="F15" s="12">
        <f t="shared" si="0"/>
        <v>4.6300000000000001E-2</v>
      </c>
      <c r="G15" s="10"/>
      <c r="H15" s="32">
        <f t="shared" si="1"/>
        <v>1</v>
      </c>
      <c r="I15" s="66" t="s">
        <v>53</v>
      </c>
      <c r="J15" s="66"/>
      <c r="K15" s="66"/>
      <c r="L15" s="21" t="e">
        <f>L5-L7</f>
        <v>#VALUE!</v>
      </c>
    </row>
    <row r="16" spans="2:12" ht="18.75" customHeight="1" x14ac:dyDescent="0.25">
      <c r="B16" s="5" t="s">
        <v>31</v>
      </c>
      <c r="C16" s="4">
        <f>IF(ISNA(VLOOKUP(B16,'Listes des charges'!$B$2:$F$449,2,FALSE)),"",VLOOKUP(B16,'Listes des charges'!$B$2:$F$449,2,FALSE))</f>
        <v>0</v>
      </c>
      <c r="D16" s="18"/>
      <c r="E16" s="11">
        <f>IF(ISNA(VLOOKUP(B16,'Listes des charges'!$B$2:$F$449,4,FALSE)),"",VLOOKUP(B16,'Listes des charges'!$B$2:$F$449,4,FALSE))</f>
        <v>41.67</v>
      </c>
      <c r="F16" s="11">
        <f t="shared" si="0"/>
        <v>4.6300000000000001E-2</v>
      </c>
      <c r="G16" s="4"/>
      <c r="H16" s="32">
        <f t="shared" si="1"/>
        <v>1</v>
      </c>
      <c r="I16" s="67" t="s">
        <v>59</v>
      </c>
      <c r="J16" s="67"/>
      <c r="K16" s="67"/>
      <c r="L16" s="26" t="e">
        <f>L15/L5</f>
        <v>#VALUE!</v>
      </c>
    </row>
    <row r="17" spans="2:12" ht="18.75" customHeight="1" x14ac:dyDescent="0.25">
      <c r="B17" s="10" t="s">
        <v>32</v>
      </c>
      <c r="C17" s="10">
        <f>IF(ISNA(VLOOKUP(B17,'Listes des charges'!$B$2:$F$449,2,FALSE)),"",VLOOKUP(B17,'Listes des charges'!$B$2:$F$449,2,FALSE))</f>
        <v>0</v>
      </c>
      <c r="D17" s="19"/>
      <c r="E17" s="12">
        <f>IF(ISNA(VLOOKUP(B17,'Listes des charges'!$B$2:$F$449,4,FALSE)),"",VLOOKUP(B17,'Listes des charges'!$B$2:$F$449,4,FALSE))</f>
        <v>41.67</v>
      </c>
      <c r="F17" s="12">
        <f t="shared" si="0"/>
        <v>4.6300000000000001E-2</v>
      </c>
      <c r="G17" s="10"/>
      <c r="H17" s="32">
        <f t="shared" si="1"/>
        <v>1</v>
      </c>
      <c r="I17" s="66" t="s">
        <v>50</v>
      </c>
      <c r="J17" s="66"/>
      <c r="K17" s="66"/>
      <c r="L17" s="21" t="e">
        <f>L5-L8</f>
        <v>#VALUE!</v>
      </c>
    </row>
    <row r="18" spans="2:12" ht="15.75" customHeight="1" x14ac:dyDescent="0.25">
      <c r="B18" s="5" t="s">
        <v>33</v>
      </c>
      <c r="C18" s="4">
        <f>IF(ISNA(VLOOKUP(B18,'Listes des charges'!$B$2:$F$449,2,FALSE)),"",VLOOKUP(B18,'Listes des charges'!$B$2:$F$449,2,FALSE))</f>
        <v>0</v>
      </c>
      <c r="D18" s="18"/>
      <c r="E18" s="11">
        <f>IF(ISNA(VLOOKUP(B18,'Listes des charges'!$B$2:$F$449,4,FALSE)),"",VLOOKUP(B18,'Listes des charges'!$B$2:$F$449,4,FALSE))</f>
        <v>41.67</v>
      </c>
      <c r="F18" s="11">
        <f t="shared" si="0"/>
        <v>4.6300000000000001E-2</v>
      </c>
      <c r="G18" s="4"/>
      <c r="H18" s="32">
        <f t="shared" si="1"/>
        <v>1</v>
      </c>
      <c r="I18" s="67" t="s">
        <v>58</v>
      </c>
      <c r="J18" s="67"/>
      <c r="K18" s="67"/>
      <c r="L18" s="26" t="e">
        <f>L17/L5</f>
        <v>#VALUE!</v>
      </c>
    </row>
    <row r="19" spans="2:12" ht="20.25" customHeight="1" outlineLevel="1" x14ac:dyDescent="0.25">
      <c r="B19" s="10" t="s">
        <v>34</v>
      </c>
      <c r="C19" s="10">
        <f>IF(ISNA(VLOOKUP(B19,'Listes des charges'!$B$2:$F$449,2,FALSE)),"",VLOOKUP(B19,'Listes des charges'!$B$2:$F$449,2,FALSE))</f>
        <v>0</v>
      </c>
      <c r="D19" s="19"/>
      <c r="E19" s="12">
        <f>IF(ISNA(VLOOKUP(B19,'Listes des charges'!$B$2:$F$449,4,FALSE)),"",VLOOKUP(B19,'Listes des charges'!$B$2:$F$449,4,FALSE))</f>
        <v>41.67</v>
      </c>
      <c r="F19" s="12">
        <f t="shared" si="0"/>
        <v>4.6300000000000001E-2</v>
      </c>
      <c r="G19" s="10"/>
      <c r="H19" s="32">
        <f t="shared" si="1"/>
        <v>1</v>
      </c>
      <c r="I19" s="66" t="s">
        <v>51</v>
      </c>
      <c r="J19" s="66"/>
      <c r="K19" s="66"/>
      <c r="L19" s="21" t="e">
        <f>L17*K2</f>
        <v>#VALUE!</v>
      </c>
    </row>
    <row r="20" spans="2:12" ht="15.75" outlineLevel="1" x14ac:dyDescent="0.25">
      <c r="B20" s="5" t="s">
        <v>35</v>
      </c>
      <c r="C20" s="4">
        <f>IF(ISNA(VLOOKUP(B20,'Listes des charges'!$B$2:$F$449,2,FALSE)),"",VLOOKUP(B20,'Listes des charges'!$B$2:$F$449,2,FALSE))</f>
        <v>0</v>
      </c>
      <c r="D20" s="18"/>
      <c r="E20" s="11">
        <f>IF(ISNA(VLOOKUP(B20,'Listes des charges'!$B$2:$F$449,4,FALSE)),"",VLOOKUP(B20,'Listes des charges'!$B$2:$F$449,4,FALSE))</f>
        <v>41.67</v>
      </c>
      <c r="F20" s="11">
        <f t="shared" si="0"/>
        <v>4.6300000000000001E-2</v>
      </c>
      <c r="G20" s="4"/>
      <c r="H20" s="32">
        <f t="shared" si="1"/>
        <v>1</v>
      </c>
      <c r="I20" s="67" t="s">
        <v>52</v>
      </c>
      <c r="J20" s="67"/>
      <c r="K20" s="67"/>
      <c r="L20" s="22" t="e">
        <f>L19*12</f>
        <v>#VALUE!</v>
      </c>
    </row>
    <row r="21" spans="2:12" outlineLevel="1" x14ac:dyDescent="0.25">
      <c r="B21" s="10" t="s">
        <v>36</v>
      </c>
      <c r="C21" s="10">
        <f>IF(ISNA(VLOOKUP(B21,'Listes des charges'!$B$2:$F$449,2,FALSE)),"",VLOOKUP(B21,'Listes des charges'!$B$2:$F$449,2,FALSE))</f>
        <v>0</v>
      </c>
      <c r="D21" s="19"/>
      <c r="E21" s="12">
        <f>IF(ISNA(VLOOKUP(B21,'Listes des charges'!$B$2:$F$449,4,FALSE)),"",VLOOKUP(B21,'Listes des charges'!$B$2:$F$449,4,FALSE))</f>
        <v>83.33</v>
      </c>
      <c r="F21" s="12">
        <f t="shared" si="0"/>
        <v>9.2588888888888887E-2</v>
      </c>
      <c r="G21" s="10"/>
      <c r="H21" s="32">
        <f t="shared" si="1"/>
        <v>1</v>
      </c>
    </row>
    <row r="22" spans="2:12" outlineLevel="1" x14ac:dyDescent="0.25">
      <c r="B22" s="5" t="s">
        <v>37</v>
      </c>
      <c r="C22" s="4">
        <f>IF(ISNA(VLOOKUP(B22,'Listes des charges'!$B$2:$F$449,2,FALSE)),"",VLOOKUP(B22,'Listes des charges'!$B$2:$F$449,2,FALSE))</f>
        <v>0</v>
      </c>
      <c r="D22" s="18"/>
      <c r="E22" s="11">
        <f>IF(ISNA(VLOOKUP(B22,'Listes des charges'!$B$2:$F$449,4,FALSE)),"",VLOOKUP(B22,'Listes des charges'!$B$2:$F$449,4,FALSE))</f>
        <v>1500</v>
      </c>
      <c r="F22" s="11">
        <f t="shared" si="0"/>
        <v>1.6666666666666667</v>
      </c>
      <c r="G22" s="4"/>
      <c r="H22" s="32">
        <f t="shared" si="1"/>
        <v>1</v>
      </c>
    </row>
    <row r="23" spans="2:12" outlineLevel="1" x14ac:dyDescent="0.25">
      <c r="B23" s="10" t="s">
        <v>38</v>
      </c>
      <c r="C23" s="10">
        <f>IF(ISNA(VLOOKUP(B23,'Listes des charges'!$B$2:$F$449,2,FALSE)),"",VLOOKUP(B23,'Listes des charges'!$B$2:$F$449,2,FALSE))</f>
        <v>0</v>
      </c>
      <c r="D23" s="19"/>
      <c r="E23" s="12">
        <f>IF(ISNA(VLOOKUP(B23,'Listes des charges'!$B$2:$F$449,4,FALSE)),"",VLOOKUP(B23,'Listes des charges'!$B$2:$F$449,4,FALSE))</f>
        <v>450.42</v>
      </c>
      <c r="F23" s="12">
        <f t="shared" si="0"/>
        <v>0.50046666666666673</v>
      </c>
      <c r="G23" s="10"/>
      <c r="H23" s="32">
        <f t="shared" si="1"/>
        <v>1</v>
      </c>
    </row>
    <row r="24" spans="2:12" outlineLevel="1" x14ac:dyDescent="0.25">
      <c r="B24" s="5" t="s">
        <v>39</v>
      </c>
      <c r="C24" s="4">
        <f>IF(ISNA(VLOOKUP(B24,'Listes des charges'!$B$2:$F$449,2,FALSE)),"",VLOOKUP(B24,'Listes des charges'!$B$2:$F$449,2,FALSE))</f>
        <v>0</v>
      </c>
      <c r="D24" s="18"/>
      <c r="E24" s="11">
        <f>IF(ISNA(VLOOKUP(B24,'Listes des charges'!$B$2:$F$449,4,FALSE)),"",VLOOKUP(B24,'Listes des charges'!$B$2:$F$449,4,FALSE))</f>
        <v>279.07</v>
      </c>
      <c r="F24" s="11">
        <f t="shared" si="0"/>
        <v>0.31007777777777773</v>
      </c>
      <c r="G24" s="4"/>
      <c r="H24" s="32">
        <f t="shared" si="1"/>
        <v>1</v>
      </c>
      <c r="I24" s="28"/>
    </row>
    <row r="25" spans="2:12" outlineLevel="1" x14ac:dyDescent="0.25">
      <c r="B25" s="10" t="s">
        <v>40</v>
      </c>
      <c r="C25" s="10">
        <f>IF(ISNA(VLOOKUP(B25,'Listes des charges'!$B$2:$F$449,2,FALSE)),"",VLOOKUP(B25,'Listes des charges'!$B$2:$F$449,2,FALSE))</f>
        <v>0</v>
      </c>
      <c r="D25" s="19"/>
      <c r="E25" s="12">
        <f>IF(ISNA(VLOOKUP(B25,'Listes des charges'!$B$2:$F$449,4,FALSE)),"",VLOOKUP(B25,'Listes des charges'!$B$2:$F$449,4,FALSE))</f>
        <v>1359.41</v>
      </c>
      <c r="F25" s="12">
        <f t="shared" si="0"/>
        <v>1.5104555555555557</v>
      </c>
      <c r="G25" s="10"/>
      <c r="H25" s="32">
        <f t="shared" si="1"/>
        <v>1</v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8" t="s">
        <v>193</v>
      </c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e">
        <f t="shared" si="0"/>
        <v>#VALUE!</v>
      </c>
      <c r="G38" s="4"/>
      <c r="H38" s="32" t="e">
        <f t="shared" si="1"/>
        <v>#VALUE!</v>
      </c>
    </row>
    <row r="39" spans="2:8" outlineLevel="1" x14ac:dyDescent="0.25">
      <c r="B39" s="10" t="s">
        <v>180</v>
      </c>
      <c r="C39" s="10" t="str">
        <f>IF(ISNA(VLOOKUP(B39,'Listes des charges'!$B$2:$F$449,2,FALSE)),"",VLOOKUP(B39,'Listes des charges'!$B$2:$F$449,2,FALSE))</f>
        <v>gr</v>
      </c>
      <c r="D39" s="19">
        <v>166</v>
      </c>
      <c r="E39" s="12">
        <f>IF(ISNA(VLOOKUP(B39,'Listes des charges'!$B$2:$F$449,4,FALSE)),"",VLOOKUP(B39,'Listes des charges'!$B$2:$F$449,4,FALSE))</f>
        <v>3.88</v>
      </c>
      <c r="F39" s="12">
        <f t="shared" si="0"/>
        <v>0.64407999999999987</v>
      </c>
      <c r="G39" s="10"/>
      <c r="H39" s="32">
        <f t="shared" si="1"/>
        <v>1</v>
      </c>
    </row>
    <row r="40" spans="2:8" outlineLevel="1" x14ac:dyDescent="0.25">
      <c r="B40" s="5" t="s">
        <v>195</v>
      </c>
      <c r="C40" s="4" t="str">
        <f>IF(ISNA(VLOOKUP(B40,'Listes des charges'!$B$2:$F$449,2,FALSE)),"",VLOOKUP(B40,'Listes des charges'!$B$2:$F$449,2,FALSE))</f>
        <v>gr</v>
      </c>
      <c r="D40" s="18">
        <v>1</v>
      </c>
      <c r="E40" s="11">
        <f>IF(ISNA(VLOOKUP(B40,'Listes des charges'!$B$2:$F$449,4,FALSE)),"",VLOOKUP(B40,'Listes des charges'!$B$2:$F$449,4,FALSE))</f>
        <v>69.8</v>
      </c>
      <c r="F40" s="11">
        <f t="shared" si="0"/>
        <v>6.9800000000000001E-2</v>
      </c>
      <c r="G40" s="4"/>
      <c r="H40" s="32">
        <f t="shared" si="1"/>
        <v>1</v>
      </c>
    </row>
    <row r="41" spans="2:8" outlineLevel="1" x14ac:dyDescent="0.25">
      <c r="B41" s="10" t="s">
        <v>184</v>
      </c>
      <c r="C41" s="10" t="str">
        <f>IF(ISNA(VLOOKUP(B41,'Listes des charges'!$B$2:$F$449,2,FALSE)),"",VLOOKUP(B41,'Listes des charges'!$B$2:$F$449,2,FALSE))</f>
        <v>gr</v>
      </c>
      <c r="D41" s="19">
        <v>3</v>
      </c>
      <c r="E41" s="12">
        <f>IF(ISNA(VLOOKUP(B41,'Listes des charges'!$B$2:$F$449,4,FALSE)),"",VLOOKUP(B41,'Listes des charges'!$B$2:$F$449,4,FALSE))</f>
        <v>14.51</v>
      </c>
      <c r="F41" s="12">
        <f t="shared" si="0"/>
        <v>4.3529999999999999E-2</v>
      </c>
      <c r="G41" s="10"/>
      <c r="H41" s="32">
        <f t="shared" si="1"/>
        <v>1</v>
      </c>
    </row>
    <row r="42" spans="2:8" outlineLevel="1" x14ac:dyDescent="0.25">
      <c r="B42" s="5" t="s">
        <v>194</v>
      </c>
      <c r="C42" s="4" t="str">
        <f>IF(ISNA(VLOOKUP(B42,'Listes des charges'!$B$2:$F$449,2,FALSE)),"",VLOOKUP(B42,'Listes des charges'!$B$2:$F$449,2,FALSE))</f>
        <v>gr</v>
      </c>
      <c r="D42" s="18">
        <v>0.1</v>
      </c>
      <c r="E42" s="11">
        <f>IF(ISNA(VLOOKUP(B42,'Listes des charges'!$B$2:$F$449,4,FALSE)),"",VLOOKUP(B42,'Listes des charges'!$B$2:$F$449,4,FALSE))</f>
        <v>0</v>
      </c>
      <c r="F42" s="11">
        <f t="shared" si="0"/>
        <v>0</v>
      </c>
      <c r="G42" s="4"/>
      <c r="H42" s="32" t="str">
        <f t="shared" si="1"/>
        <v/>
      </c>
    </row>
    <row r="43" spans="2:8" outlineLevel="1" x14ac:dyDescent="0.25">
      <c r="B43" s="10" t="s">
        <v>182</v>
      </c>
      <c r="C43" s="10" t="str">
        <f>IF(ISNA(VLOOKUP(B43,'Listes des charges'!$B$2:$F$449,2,FALSE)),"",VLOOKUP(B43,'Listes des charges'!$B$2:$F$449,2,FALSE))</f>
        <v>gr</v>
      </c>
      <c r="D43" s="19">
        <v>4.2</v>
      </c>
      <c r="E43" s="12">
        <f>IF(ISNA(VLOOKUP(B43,'Listes des charges'!$B$2:$F$449,4,FALSE)),"",VLOOKUP(B43,'Listes des charges'!$B$2:$F$449,4,FALSE))</f>
        <v>0</v>
      </c>
      <c r="F43" s="12">
        <f t="shared" si="0"/>
        <v>0</v>
      </c>
      <c r="G43" s="10"/>
      <c r="H43" s="32" t="str">
        <f t="shared" si="1"/>
        <v/>
      </c>
    </row>
    <row r="44" spans="2:8" outlineLevel="1" x14ac:dyDescent="0.25">
      <c r="B44" s="48" t="s">
        <v>196</v>
      </c>
      <c r="C44" s="4">
        <f>IF(ISNA(VLOOKUP(B44,'Listes des charges'!$B$2:$F$449,2,FALSE)),"",VLOOKUP(B44,'Listes des charges'!$B$2:$F$449,2,FALSE))</f>
        <v>0</v>
      </c>
      <c r="D44" s="18"/>
      <c r="E44" s="11">
        <f>IF(ISNA(VLOOKUP(B44,'Listes des charges'!$B$2:$F$449,4,FALSE)),"",VLOOKUP(B44,'Listes des charges'!$B$2:$F$449,4,FALSE))</f>
        <v>0</v>
      </c>
      <c r="F44" s="11">
        <f t="shared" si="0"/>
        <v>0</v>
      </c>
      <c r="G44" s="4"/>
      <c r="H44" s="32" t="str">
        <f t="shared" si="1"/>
        <v/>
      </c>
    </row>
    <row r="45" spans="2:8" outlineLevel="1" x14ac:dyDescent="0.25">
      <c r="B45" s="10" t="s">
        <v>12</v>
      </c>
      <c r="C45" s="10" t="str">
        <f>IF(ISNA(VLOOKUP(B45,'Listes des charges'!$B$2:$F$449,2,FALSE)),"",VLOOKUP(B45,'Listes des charges'!$B$2:$F$449,2,FALSE))</f>
        <v>gr</v>
      </c>
      <c r="D45" s="19">
        <v>50</v>
      </c>
      <c r="E45" s="12">
        <f>IF(ISNA(VLOOKUP(B45,'Listes des charges'!$B$2:$F$449,4,FALSE)),"",VLOOKUP(B45,'Listes des charges'!$B$2:$F$449,4,FALSE))</f>
        <v>2.14</v>
      </c>
      <c r="F45" s="12">
        <f t="shared" si="0"/>
        <v>0.107</v>
      </c>
      <c r="G45" s="10"/>
      <c r="H45" s="32">
        <f t="shared" si="1"/>
        <v>1</v>
      </c>
    </row>
    <row r="46" spans="2:8" outlineLevel="1" x14ac:dyDescent="0.25">
      <c r="B46" s="4" t="s">
        <v>11</v>
      </c>
      <c r="C46" s="4" t="str">
        <f>IF(ISNA(VLOOKUP(B46,'Listes des charges'!$B$2:$F$449,2,FALSE)),"",VLOOKUP(B46,'Listes des charges'!$B$2:$F$449,2,FALSE))</f>
        <v>gr</v>
      </c>
      <c r="D46" s="18">
        <v>100</v>
      </c>
      <c r="E46" s="11">
        <f>IF(ISNA(VLOOKUP(B46,'Listes des charges'!$B$2:$F$449,4,FALSE)),"",VLOOKUP(B46,'Listes des charges'!$B$2:$F$449,4,FALSE))</f>
        <v>8.4</v>
      </c>
      <c r="F46" s="11">
        <f t="shared" si="0"/>
        <v>0.84</v>
      </c>
      <c r="G46" s="4"/>
      <c r="H46" s="32">
        <f t="shared" si="1"/>
        <v>1</v>
      </c>
    </row>
    <row r="47" spans="2:8" outlineLevel="1" x14ac:dyDescent="0.25">
      <c r="B47" s="10" t="s">
        <v>105</v>
      </c>
      <c r="C47" s="10" t="str">
        <f>IF(ISNA(VLOOKUP(B47,'Listes des charges'!$B$2:$F$449,2,FALSE)),"",VLOOKUP(B47,'Listes des charges'!$B$2:$F$449,2,FALSE))</f>
        <v>gr</v>
      </c>
      <c r="D47" s="19">
        <v>80</v>
      </c>
      <c r="E47" s="12">
        <f>IF(ISNA(VLOOKUP(B47,'Listes des charges'!$B$2:$F$449,4,FALSE)),"",VLOOKUP(B47,'Listes des charges'!$B$2:$F$449,4,FALSE))</f>
        <v>5.2</v>
      </c>
      <c r="F47" s="12">
        <f t="shared" si="0"/>
        <v>0.41599999999999998</v>
      </c>
      <c r="G47" s="10"/>
      <c r="H47" s="32">
        <f t="shared" si="1"/>
        <v>1</v>
      </c>
    </row>
    <row r="48" spans="2:8" outlineLevel="1" x14ac:dyDescent="0.25">
      <c r="B48" s="4" t="s">
        <v>13</v>
      </c>
      <c r="C48" s="4" t="str">
        <f>IF(ISNA(VLOOKUP(B48,'Listes des charges'!$B$2:$F$449,2,FALSE)),"",VLOOKUP(B48,'Listes des charges'!$B$2:$F$449,2,FALSE))</f>
        <v>gr</v>
      </c>
      <c r="D48" s="18">
        <v>50</v>
      </c>
      <c r="E48" s="11">
        <f>IF(ISNA(VLOOKUP(B48,'Listes des charges'!$B$2:$F$449,4,FALSE)),"",VLOOKUP(B48,'Listes des charges'!$B$2:$F$449,4,FALSE))</f>
        <v>4.0999999999999996</v>
      </c>
      <c r="F48" s="11">
        <f t="shared" si="0"/>
        <v>0.20499999999999996</v>
      </c>
      <c r="G48" s="4"/>
      <c r="H48" s="32">
        <f t="shared" si="1"/>
        <v>1</v>
      </c>
    </row>
    <row r="49" spans="2:8" outlineLevel="1" x14ac:dyDescent="0.25">
      <c r="B49" s="10" t="s">
        <v>106</v>
      </c>
      <c r="C49" s="10" t="str">
        <f>IF(ISNA(VLOOKUP(B49,'Listes des charges'!$B$2:$F$449,2,FALSE)),"",VLOOKUP(B49,'Listes des charges'!$B$2:$F$449,2,FALSE))</f>
        <v>gr</v>
      </c>
      <c r="D49" s="19">
        <v>10</v>
      </c>
      <c r="E49" s="12">
        <f>IF(ISNA(VLOOKUP(B49,'Listes des charges'!$B$2:$F$449,4,FALSE)),"",VLOOKUP(B49,'Listes des charges'!$B$2:$F$449,4,FALSE))</f>
        <v>22</v>
      </c>
      <c r="F49" s="12">
        <f t="shared" si="0"/>
        <v>0.22</v>
      </c>
      <c r="G49" s="10"/>
      <c r="H49" s="32">
        <f t="shared" si="1"/>
        <v>1</v>
      </c>
    </row>
    <row r="50" spans="2:8" outlineLevel="1" x14ac:dyDescent="0.25">
      <c r="B50" s="4" t="s">
        <v>107</v>
      </c>
      <c r="C50" s="4" t="str">
        <f>IF(ISNA(VLOOKUP(B50,'Listes des charges'!$B$2:$F$449,2,FALSE)),"",VLOOKUP(B50,'Listes des charges'!$B$2:$F$449,2,FALSE))</f>
        <v>gr</v>
      </c>
      <c r="D50" s="18">
        <v>10</v>
      </c>
      <c r="E50" s="11">
        <f>IF(ISNA(VLOOKUP(B50,'Listes des charges'!$B$2:$F$449,4,FALSE)),"",VLOOKUP(B50,'Listes des charges'!$B$2:$F$449,4,FALSE))</f>
        <v>25</v>
      </c>
      <c r="F50" s="11">
        <f t="shared" si="0"/>
        <v>0.25</v>
      </c>
      <c r="G50" s="4"/>
      <c r="H50" s="32">
        <f t="shared" si="1"/>
        <v>1</v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B1:L57"/>
  <sheetViews>
    <sheetView workbookViewId="0">
      <selection activeCell="F9" sqref="F9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 t="str">
        <f>'Sommaire des pizzas'!C6</f>
        <v>Pizza 5</v>
      </c>
      <c r="D2" s="68"/>
      <c r="F2" s="7" t="s">
        <v>19</v>
      </c>
      <c r="G2" s="15">
        <v>2</v>
      </c>
      <c r="I2" s="75" t="s">
        <v>20</v>
      </c>
      <c r="J2" s="76"/>
      <c r="K2" s="69">
        <v>600</v>
      </c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>
        <v>11</v>
      </c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>
        <f>SUM(F6:F36)</f>
        <v>6.6880761316872439</v>
      </c>
    </row>
    <row r="7" spans="2:12" ht="15" customHeight="1" x14ac:dyDescent="0.25">
      <c r="B7" s="10" t="s">
        <v>22</v>
      </c>
      <c r="C7" s="10">
        <f>IF(ISNA(VLOOKUP(B7,'Listes des charges'!$B$2:$F$449,2,FALSE)),"",VLOOKUP(B7,'Listes des charges'!$B$2:$F$449,2,FALSE))</f>
        <v>0</v>
      </c>
      <c r="D7" s="19"/>
      <c r="E7" s="12">
        <f>IF(ISNA(VLOOKUP(B7,'Listes des charges'!$B$2:$F$449,4,FALSE)),"",VLOOKUP(B7,'Listes des charges'!$B$2:$F$449,4,FALSE))</f>
        <v>83.33</v>
      </c>
      <c r="F7" s="12">
        <f t="shared" ref="F7:F57" si="0">IF(B7="","",IF(D7&lt;&gt;"",((D7*E7)/1000),IF(D7="",(E7*2/3)/$K$2)))</f>
        <v>9.2588888888888887E-2</v>
      </c>
      <c r="G7" s="10"/>
      <c r="H7" s="32">
        <f t="shared" ref="H7:H57" si="1">IF(AND(F7&gt;0,F7&lt;&gt;""),1,"")</f>
        <v>1</v>
      </c>
      <c r="I7" s="66" t="s">
        <v>54</v>
      </c>
      <c r="J7" s="66"/>
      <c r="K7" s="66"/>
      <c r="L7" s="21" t="e">
        <f>SUM(F37:F80)</f>
        <v>#VALUE!</v>
      </c>
    </row>
    <row r="8" spans="2:12" ht="15" customHeight="1" x14ac:dyDescent="0.25">
      <c r="B8" s="5" t="s">
        <v>23</v>
      </c>
      <c r="C8" s="4">
        <f>IF(ISNA(VLOOKUP(B8,'Listes des charges'!$B$2:$F$449,2,FALSE)),"",VLOOKUP(B8,'Listes des charges'!$B$2:$F$449,2,FALSE))</f>
        <v>0</v>
      </c>
      <c r="D8" s="18"/>
      <c r="E8" s="11">
        <f>IF(ISNA(VLOOKUP(B8,'Listes des charges'!$B$2:$F$449,4,FALSE)),"",VLOOKUP(B8,'Listes des charges'!$B$2:$F$449,4,FALSE))</f>
        <v>956.0185185185187</v>
      </c>
      <c r="F8" s="11">
        <f t="shared" si="0"/>
        <v>1.0622427983539098</v>
      </c>
      <c r="G8" s="4"/>
      <c r="H8" s="32">
        <f t="shared" si="1"/>
        <v>1</v>
      </c>
      <c r="I8" s="67" t="s">
        <v>4</v>
      </c>
      <c r="J8" s="67"/>
      <c r="K8" s="67"/>
      <c r="L8" s="22" t="e">
        <f>L6+L7</f>
        <v>#VALUE!</v>
      </c>
    </row>
    <row r="9" spans="2:12" ht="15" customHeight="1" x14ac:dyDescent="0.25">
      <c r="B9" s="10" t="s">
        <v>24</v>
      </c>
      <c r="C9" s="10">
        <f>IF(ISNA(VLOOKUP(B9,'Listes des charges'!$B$2:$F$449,2,FALSE)),"",VLOOKUP(B9,'Listes des charges'!$B$2:$F$449,2,FALSE))</f>
        <v>0</v>
      </c>
      <c r="D9" s="19"/>
      <c r="E9" s="12">
        <f>IF(ISNA(VLOOKUP(B9,'Listes des charges'!$B$2:$F$449,4,FALSE)),"",VLOOKUP(B9,'Listes des charges'!$B$2:$F$449,4,FALSE))</f>
        <v>700</v>
      </c>
      <c r="F9" s="12">
        <f t="shared" si="0"/>
        <v>0.77777777777777779</v>
      </c>
      <c r="G9" s="10"/>
      <c r="H9" s="32">
        <f t="shared" si="1"/>
        <v>1</v>
      </c>
      <c r="I9" s="66" t="s">
        <v>5</v>
      </c>
      <c r="J9" s="66"/>
      <c r="K9" s="66"/>
      <c r="L9" s="21" t="e">
        <f>AVERAGE(F:F)</f>
        <v>#VALUE!</v>
      </c>
    </row>
    <row r="10" spans="2:12" ht="18.75" customHeight="1" x14ac:dyDescent="0.25">
      <c r="B10" s="5" t="s">
        <v>25</v>
      </c>
      <c r="C10" s="4">
        <f>IF(ISNA(VLOOKUP(B10,'Listes des charges'!$B$2:$F$449,2,FALSE)),"",VLOOKUP(B10,'Listes des charges'!$B$2:$F$449,2,FALSE))</f>
        <v>0</v>
      </c>
      <c r="D10" s="18"/>
      <c r="E10" s="11">
        <f>IF(ISNA(VLOOKUP(B10,'Listes des charges'!$B$2:$F$449,4,FALSE)),"",VLOOKUP(B10,'Listes des charges'!$B$2:$F$449,4,FALSE))</f>
        <v>66</v>
      </c>
      <c r="F10" s="11">
        <f t="shared" si="0"/>
        <v>7.3333333333333334E-2</v>
      </c>
      <c r="G10" s="4"/>
      <c r="H10" s="32">
        <f t="shared" si="1"/>
        <v>1</v>
      </c>
      <c r="I10" s="67" t="s">
        <v>6</v>
      </c>
      <c r="J10" s="67"/>
      <c r="K10" s="67"/>
      <c r="L10" s="26" t="e">
        <f>L7/L5</f>
        <v>#VALUE!</v>
      </c>
    </row>
    <row r="11" spans="2:12" ht="18.75" customHeight="1" x14ac:dyDescent="0.25">
      <c r="B11" s="10" t="s">
        <v>26</v>
      </c>
      <c r="C11" s="10">
        <f>IF(ISNA(VLOOKUP(B11,'Listes des charges'!$B$2:$F$449,2,FALSE)),"",VLOOKUP(B11,'Listes des charges'!$B$2:$F$449,2,FALSE))</f>
        <v>0</v>
      </c>
      <c r="D11" s="19"/>
      <c r="E11" s="12">
        <f>IF(ISNA(VLOOKUP(B11,'Listes des charges'!$B$2:$F$449,4,FALSE)),"",VLOOKUP(B11,'Listes des charges'!$B$2:$F$449,4,FALSE))</f>
        <v>41.67</v>
      </c>
      <c r="F11" s="12">
        <f t="shared" si="0"/>
        <v>4.6300000000000001E-2</v>
      </c>
      <c r="G11" s="10"/>
      <c r="H11" s="32">
        <f t="shared" si="1"/>
        <v>1</v>
      </c>
      <c r="I11" s="66" t="s">
        <v>57</v>
      </c>
      <c r="J11" s="66"/>
      <c r="K11" s="66"/>
      <c r="L11" s="23">
        <f>L6/L5</f>
        <v>0.60800692106247667</v>
      </c>
    </row>
    <row r="12" spans="2:12" ht="18.75" customHeight="1" x14ac:dyDescent="0.25">
      <c r="B12" s="5" t="s">
        <v>27</v>
      </c>
      <c r="C12" s="4">
        <f>IF(ISNA(VLOOKUP(B12,'Listes des charges'!$B$2:$F$449,2,FALSE)),"",VLOOKUP(B12,'Listes des charges'!$B$2:$F$449,2,FALSE))</f>
        <v>0</v>
      </c>
      <c r="D12" s="18"/>
      <c r="E12" s="11">
        <f>IF(ISNA(VLOOKUP(B12,'Listes des charges'!$B$2:$F$449,4,FALSE)),"",VLOOKUP(B12,'Listes des charges'!$B$2:$F$449,4,FALSE))</f>
        <v>125</v>
      </c>
      <c r="F12" s="11">
        <f t="shared" si="0"/>
        <v>0.13888888888888887</v>
      </c>
      <c r="G12" s="11"/>
      <c r="H12" s="32">
        <f t="shared" si="1"/>
        <v>1</v>
      </c>
      <c r="I12" s="67" t="s">
        <v>7</v>
      </c>
      <c r="J12" s="67"/>
      <c r="K12" s="67"/>
      <c r="L12" s="22" t="e">
        <f>L7*G2</f>
        <v>#VALUE!</v>
      </c>
    </row>
    <row r="13" spans="2:12" ht="15.75" customHeight="1" x14ac:dyDescent="0.25">
      <c r="B13" s="10" t="s">
        <v>28</v>
      </c>
      <c r="C13" s="10">
        <f>IF(ISNA(VLOOKUP(B13,'Listes des charges'!$B$2:$F$449,2,FALSE)),"",VLOOKUP(B13,'Listes des charges'!$B$2:$F$449,2,FALSE))</f>
        <v>0</v>
      </c>
      <c r="D13" s="19"/>
      <c r="E13" s="12">
        <f>IF(ISNA(VLOOKUP(B13,'Listes des charges'!$B$2:$F$449,4,FALSE)),"",VLOOKUP(B13,'Listes des charges'!$B$2:$F$449,4,FALSE))</f>
        <v>83.33</v>
      </c>
      <c r="F13" s="12">
        <f t="shared" si="0"/>
        <v>9.2588888888888887E-2</v>
      </c>
      <c r="G13" s="10"/>
      <c r="H13" s="32">
        <f t="shared" si="1"/>
        <v>1</v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5" t="s">
        <v>29</v>
      </c>
      <c r="C14" s="4">
        <f>IF(ISNA(VLOOKUP(B14,'Listes des charges'!$B$2:$F$449,2,FALSE)),"",VLOOKUP(B14,'Listes des charges'!$B$2:$F$449,2,FALSE))</f>
        <v>0</v>
      </c>
      <c r="D14" s="18"/>
      <c r="E14" s="11">
        <f>IF(ISNA(VLOOKUP(B14,'Listes des charges'!$B$2:$F$449,4,FALSE)),"",VLOOKUP(B14,'Listes des charges'!$B$2:$F$449,4,FALSE))</f>
        <v>41.67</v>
      </c>
      <c r="F14" s="11">
        <f t="shared" si="0"/>
        <v>4.6300000000000001E-2</v>
      </c>
      <c r="G14" s="4"/>
      <c r="H14" s="32">
        <f t="shared" si="1"/>
        <v>1</v>
      </c>
      <c r="I14" s="67" t="s">
        <v>56</v>
      </c>
      <c r="J14" s="67"/>
      <c r="K14" s="67"/>
      <c r="L14" s="22" t="e">
        <f>L12+(L12*L13)</f>
        <v>#VALUE!</v>
      </c>
    </row>
    <row r="15" spans="2:12" ht="15" customHeight="1" x14ac:dyDescent="0.25">
      <c r="B15" s="10" t="s">
        <v>30</v>
      </c>
      <c r="C15" s="10">
        <f>IF(ISNA(VLOOKUP(B15,'Listes des charges'!$B$2:$F$449,2,FALSE)),"",VLOOKUP(B15,'Listes des charges'!$B$2:$F$449,2,FALSE))</f>
        <v>0</v>
      </c>
      <c r="D15" s="19"/>
      <c r="E15" s="12">
        <f>IF(ISNA(VLOOKUP(B15,'Listes des charges'!$B$2:$F$449,4,FALSE)),"",VLOOKUP(B15,'Listes des charges'!$B$2:$F$449,4,FALSE))</f>
        <v>41.67</v>
      </c>
      <c r="F15" s="12">
        <f t="shared" si="0"/>
        <v>4.6300000000000001E-2</v>
      </c>
      <c r="G15" s="10"/>
      <c r="H15" s="32">
        <f t="shared" si="1"/>
        <v>1</v>
      </c>
      <c r="I15" s="66" t="s">
        <v>53</v>
      </c>
      <c r="J15" s="66"/>
      <c r="K15" s="66"/>
      <c r="L15" s="21" t="e">
        <f>L5-L7</f>
        <v>#VALUE!</v>
      </c>
    </row>
    <row r="16" spans="2:12" ht="18.75" customHeight="1" x14ac:dyDescent="0.25">
      <c r="B16" s="5" t="s">
        <v>31</v>
      </c>
      <c r="C16" s="4">
        <f>IF(ISNA(VLOOKUP(B16,'Listes des charges'!$B$2:$F$449,2,FALSE)),"",VLOOKUP(B16,'Listes des charges'!$B$2:$F$449,2,FALSE))</f>
        <v>0</v>
      </c>
      <c r="D16" s="18"/>
      <c r="E16" s="11">
        <f>IF(ISNA(VLOOKUP(B16,'Listes des charges'!$B$2:$F$449,4,FALSE)),"",VLOOKUP(B16,'Listes des charges'!$B$2:$F$449,4,FALSE))</f>
        <v>41.67</v>
      </c>
      <c r="F16" s="11">
        <f t="shared" si="0"/>
        <v>4.6300000000000001E-2</v>
      </c>
      <c r="G16" s="4"/>
      <c r="H16" s="32">
        <f t="shared" si="1"/>
        <v>1</v>
      </c>
      <c r="I16" s="67" t="s">
        <v>59</v>
      </c>
      <c r="J16" s="67"/>
      <c r="K16" s="67"/>
      <c r="L16" s="26" t="e">
        <f>L15/L5</f>
        <v>#VALUE!</v>
      </c>
    </row>
    <row r="17" spans="2:12" ht="18.75" customHeight="1" x14ac:dyDescent="0.25">
      <c r="B17" s="10" t="s">
        <v>32</v>
      </c>
      <c r="C17" s="10">
        <f>IF(ISNA(VLOOKUP(B17,'Listes des charges'!$B$2:$F$449,2,FALSE)),"",VLOOKUP(B17,'Listes des charges'!$B$2:$F$449,2,FALSE))</f>
        <v>0</v>
      </c>
      <c r="D17" s="19"/>
      <c r="E17" s="12">
        <f>IF(ISNA(VLOOKUP(B17,'Listes des charges'!$B$2:$F$449,4,FALSE)),"",VLOOKUP(B17,'Listes des charges'!$B$2:$F$449,4,FALSE))</f>
        <v>41.67</v>
      </c>
      <c r="F17" s="12">
        <f t="shared" si="0"/>
        <v>4.6300000000000001E-2</v>
      </c>
      <c r="G17" s="10"/>
      <c r="H17" s="32">
        <f t="shared" si="1"/>
        <v>1</v>
      </c>
      <c r="I17" s="66" t="s">
        <v>50</v>
      </c>
      <c r="J17" s="66"/>
      <c r="K17" s="66"/>
      <c r="L17" s="21" t="e">
        <f>L5-L8</f>
        <v>#VALUE!</v>
      </c>
    </row>
    <row r="18" spans="2:12" ht="15.75" customHeight="1" x14ac:dyDescent="0.25">
      <c r="B18" s="5" t="s">
        <v>33</v>
      </c>
      <c r="C18" s="4">
        <f>IF(ISNA(VLOOKUP(B18,'Listes des charges'!$B$2:$F$449,2,FALSE)),"",VLOOKUP(B18,'Listes des charges'!$B$2:$F$449,2,FALSE))</f>
        <v>0</v>
      </c>
      <c r="D18" s="18"/>
      <c r="E18" s="11">
        <f>IF(ISNA(VLOOKUP(B18,'Listes des charges'!$B$2:$F$449,4,FALSE)),"",VLOOKUP(B18,'Listes des charges'!$B$2:$F$449,4,FALSE))</f>
        <v>41.67</v>
      </c>
      <c r="F18" s="11">
        <f t="shared" si="0"/>
        <v>4.6300000000000001E-2</v>
      </c>
      <c r="G18" s="4"/>
      <c r="H18" s="32">
        <f t="shared" si="1"/>
        <v>1</v>
      </c>
      <c r="I18" s="67" t="s">
        <v>58</v>
      </c>
      <c r="J18" s="67"/>
      <c r="K18" s="67"/>
      <c r="L18" s="26" t="e">
        <f>L17/L5</f>
        <v>#VALUE!</v>
      </c>
    </row>
    <row r="19" spans="2:12" ht="20.25" customHeight="1" outlineLevel="1" x14ac:dyDescent="0.25">
      <c r="B19" s="10" t="s">
        <v>34</v>
      </c>
      <c r="C19" s="10">
        <f>IF(ISNA(VLOOKUP(B19,'Listes des charges'!$B$2:$F$449,2,FALSE)),"",VLOOKUP(B19,'Listes des charges'!$B$2:$F$449,2,FALSE))</f>
        <v>0</v>
      </c>
      <c r="D19" s="19"/>
      <c r="E19" s="12">
        <f>IF(ISNA(VLOOKUP(B19,'Listes des charges'!$B$2:$F$449,4,FALSE)),"",VLOOKUP(B19,'Listes des charges'!$B$2:$F$449,4,FALSE))</f>
        <v>41.67</v>
      </c>
      <c r="F19" s="12">
        <f t="shared" si="0"/>
        <v>4.6300000000000001E-2</v>
      </c>
      <c r="G19" s="10"/>
      <c r="H19" s="32">
        <f t="shared" si="1"/>
        <v>1</v>
      </c>
      <c r="I19" s="66" t="s">
        <v>51</v>
      </c>
      <c r="J19" s="66"/>
      <c r="K19" s="66"/>
      <c r="L19" s="21" t="e">
        <f>L17*K2</f>
        <v>#VALUE!</v>
      </c>
    </row>
    <row r="20" spans="2:12" ht="15.75" outlineLevel="1" x14ac:dyDescent="0.25">
      <c r="B20" s="5" t="s">
        <v>35</v>
      </c>
      <c r="C20" s="4">
        <f>IF(ISNA(VLOOKUP(B20,'Listes des charges'!$B$2:$F$449,2,FALSE)),"",VLOOKUP(B20,'Listes des charges'!$B$2:$F$449,2,FALSE))</f>
        <v>0</v>
      </c>
      <c r="D20" s="18"/>
      <c r="E20" s="11">
        <f>IF(ISNA(VLOOKUP(B20,'Listes des charges'!$B$2:$F$449,4,FALSE)),"",VLOOKUP(B20,'Listes des charges'!$B$2:$F$449,4,FALSE))</f>
        <v>41.67</v>
      </c>
      <c r="F20" s="11">
        <f t="shared" si="0"/>
        <v>4.6300000000000001E-2</v>
      </c>
      <c r="G20" s="4"/>
      <c r="H20" s="32">
        <f t="shared" si="1"/>
        <v>1</v>
      </c>
      <c r="I20" s="67" t="s">
        <v>52</v>
      </c>
      <c r="J20" s="67"/>
      <c r="K20" s="67"/>
      <c r="L20" s="22" t="e">
        <f>L19*12</f>
        <v>#VALUE!</v>
      </c>
    </row>
    <row r="21" spans="2:12" outlineLevel="1" x14ac:dyDescent="0.25">
      <c r="B21" s="10" t="s">
        <v>36</v>
      </c>
      <c r="C21" s="10">
        <f>IF(ISNA(VLOOKUP(B21,'Listes des charges'!$B$2:$F$449,2,FALSE)),"",VLOOKUP(B21,'Listes des charges'!$B$2:$F$449,2,FALSE))</f>
        <v>0</v>
      </c>
      <c r="D21" s="19"/>
      <c r="E21" s="12">
        <f>IF(ISNA(VLOOKUP(B21,'Listes des charges'!$B$2:$F$449,4,FALSE)),"",VLOOKUP(B21,'Listes des charges'!$B$2:$F$449,4,FALSE))</f>
        <v>83.33</v>
      </c>
      <c r="F21" s="12">
        <f t="shared" si="0"/>
        <v>9.2588888888888887E-2</v>
      </c>
      <c r="G21" s="10"/>
      <c r="H21" s="32">
        <f t="shared" si="1"/>
        <v>1</v>
      </c>
    </row>
    <row r="22" spans="2:12" outlineLevel="1" x14ac:dyDescent="0.25">
      <c r="B22" s="5" t="s">
        <v>37</v>
      </c>
      <c r="C22" s="4">
        <f>IF(ISNA(VLOOKUP(B22,'Listes des charges'!$B$2:$F$449,2,FALSE)),"",VLOOKUP(B22,'Listes des charges'!$B$2:$F$449,2,FALSE))</f>
        <v>0</v>
      </c>
      <c r="D22" s="18"/>
      <c r="E22" s="11">
        <f>IF(ISNA(VLOOKUP(B22,'Listes des charges'!$B$2:$F$449,4,FALSE)),"",VLOOKUP(B22,'Listes des charges'!$B$2:$F$449,4,FALSE))</f>
        <v>1500</v>
      </c>
      <c r="F22" s="11">
        <f t="shared" si="0"/>
        <v>1.6666666666666667</v>
      </c>
      <c r="G22" s="4"/>
      <c r="H22" s="32">
        <f t="shared" si="1"/>
        <v>1</v>
      </c>
    </row>
    <row r="23" spans="2:12" outlineLevel="1" x14ac:dyDescent="0.25">
      <c r="B23" s="10" t="s">
        <v>38</v>
      </c>
      <c r="C23" s="10">
        <f>IF(ISNA(VLOOKUP(B23,'Listes des charges'!$B$2:$F$449,2,FALSE)),"",VLOOKUP(B23,'Listes des charges'!$B$2:$F$449,2,FALSE))</f>
        <v>0</v>
      </c>
      <c r="D23" s="19"/>
      <c r="E23" s="12">
        <f>IF(ISNA(VLOOKUP(B23,'Listes des charges'!$B$2:$F$449,4,FALSE)),"",VLOOKUP(B23,'Listes des charges'!$B$2:$F$449,4,FALSE))</f>
        <v>450.42</v>
      </c>
      <c r="F23" s="12">
        <f t="shared" si="0"/>
        <v>0.50046666666666673</v>
      </c>
      <c r="G23" s="10"/>
      <c r="H23" s="32">
        <f t="shared" si="1"/>
        <v>1</v>
      </c>
    </row>
    <row r="24" spans="2:12" outlineLevel="1" x14ac:dyDescent="0.25">
      <c r="B24" s="5" t="s">
        <v>39</v>
      </c>
      <c r="C24" s="4">
        <f>IF(ISNA(VLOOKUP(B24,'Listes des charges'!$B$2:$F$449,2,FALSE)),"",VLOOKUP(B24,'Listes des charges'!$B$2:$F$449,2,FALSE))</f>
        <v>0</v>
      </c>
      <c r="D24" s="18"/>
      <c r="E24" s="11">
        <f>IF(ISNA(VLOOKUP(B24,'Listes des charges'!$B$2:$F$449,4,FALSE)),"",VLOOKUP(B24,'Listes des charges'!$B$2:$F$449,4,FALSE))</f>
        <v>279.07</v>
      </c>
      <c r="F24" s="11">
        <f t="shared" si="0"/>
        <v>0.31007777777777773</v>
      </c>
      <c r="G24" s="4"/>
      <c r="H24" s="32">
        <f t="shared" si="1"/>
        <v>1</v>
      </c>
      <c r="I24" s="28"/>
    </row>
    <row r="25" spans="2:12" outlineLevel="1" x14ac:dyDescent="0.25">
      <c r="B25" s="10" t="s">
        <v>40</v>
      </c>
      <c r="C25" s="10">
        <f>IF(ISNA(VLOOKUP(B25,'Listes des charges'!$B$2:$F$449,2,FALSE)),"",VLOOKUP(B25,'Listes des charges'!$B$2:$F$449,2,FALSE))</f>
        <v>0</v>
      </c>
      <c r="D25" s="19"/>
      <c r="E25" s="12">
        <f>IF(ISNA(VLOOKUP(B25,'Listes des charges'!$B$2:$F$449,4,FALSE)),"",VLOOKUP(B25,'Listes des charges'!$B$2:$F$449,4,FALSE))</f>
        <v>1359.41</v>
      </c>
      <c r="F25" s="12">
        <f t="shared" si="0"/>
        <v>1.5104555555555557</v>
      </c>
      <c r="G25" s="10"/>
      <c r="H25" s="32">
        <f t="shared" si="1"/>
        <v>1</v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8" t="s">
        <v>193</v>
      </c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e">
        <f t="shared" si="0"/>
        <v>#VALUE!</v>
      </c>
      <c r="G38" s="4"/>
      <c r="H38" s="32" t="e">
        <f t="shared" si="1"/>
        <v>#VALUE!</v>
      </c>
    </row>
    <row r="39" spans="2:8" outlineLevel="1" x14ac:dyDescent="0.25">
      <c r="B39" s="10" t="s">
        <v>180</v>
      </c>
      <c r="C39" s="10" t="str">
        <f>IF(ISNA(VLOOKUP(B39,'Listes des charges'!$B$2:$F$449,2,FALSE)),"",VLOOKUP(B39,'Listes des charges'!$B$2:$F$449,2,FALSE))</f>
        <v>gr</v>
      </c>
      <c r="D39" s="19">
        <v>166</v>
      </c>
      <c r="E39" s="12">
        <f>IF(ISNA(VLOOKUP(B39,'Listes des charges'!$B$2:$F$449,4,FALSE)),"",VLOOKUP(B39,'Listes des charges'!$B$2:$F$449,4,FALSE))</f>
        <v>3.88</v>
      </c>
      <c r="F39" s="12">
        <f t="shared" si="0"/>
        <v>0.64407999999999987</v>
      </c>
      <c r="G39" s="10"/>
      <c r="H39" s="32">
        <f t="shared" si="1"/>
        <v>1</v>
      </c>
    </row>
    <row r="40" spans="2:8" outlineLevel="1" x14ac:dyDescent="0.25">
      <c r="B40" s="5" t="s">
        <v>195</v>
      </c>
      <c r="C40" s="4" t="str">
        <f>IF(ISNA(VLOOKUP(B40,'Listes des charges'!$B$2:$F$449,2,FALSE)),"",VLOOKUP(B40,'Listes des charges'!$B$2:$F$449,2,FALSE))</f>
        <v>gr</v>
      </c>
      <c r="D40" s="18">
        <v>1</v>
      </c>
      <c r="E40" s="11">
        <f>IF(ISNA(VLOOKUP(B40,'Listes des charges'!$B$2:$F$449,4,FALSE)),"",VLOOKUP(B40,'Listes des charges'!$B$2:$F$449,4,FALSE))</f>
        <v>69.8</v>
      </c>
      <c r="F40" s="11">
        <f t="shared" si="0"/>
        <v>6.9800000000000001E-2</v>
      </c>
      <c r="G40" s="4"/>
      <c r="H40" s="32">
        <f t="shared" si="1"/>
        <v>1</v>
      </c>
    </row>
    <row r="41" spans="2:8" outlineLevel="1" x14ac:dyDescent="0.25">
      <c r="B41" s="10" t="s">
        <v>184</v>
      </c>
      <c r="C41" s="10" t="str">
        <f>IF(ISNA(VLOOKUP(B41,'Listes des charges'!$B$2:$F$449,2,FALSE)),"",VLOOKUP(B41,'Listes des charges'!$B$2:$F$449,2,FALSE))</f>
        <v>gr</v>
      </c>
      <c r="D41" s="19">
        <v>3</v>
      </c>
      <c r="E41" s="12">
        <f>IF(ISNA(VLOOKUP(B41,'Listes des charges'!$B$2:$F$449,4,FALSE)),"",VLOOKUP(B41,'Listes des charges'!$B$2:$F$449,4,FALSE))</f>
        <v>14.51</v>
      </c>
      <c r="F41" s="12">
        <f t="shared" si="0"/>
        <v>4.3529999999999999E-2</v>
      </c>
      <c r="G41" s="10"/>
      <c r="H41" s="32">
        <f t="shared" si="1"/>
        <v>1</v>
      </c>
    </row>
    <row r="42" spans="2:8" outlineLevel="1" x14ac:dyDescent="0.25">
      <c r="B42" s="5" t="s">
        <v>194</v>
      </c>
      <c r="C42" s="4" t="str">
        <f>IF(ISNA(VLOOKUP(B42,'Listes des charges'!$B$2:$F$449,2,FALSE)),"",VLOOKUP(B42,'Listes des charges'!$B$2:$F$449,2,FALSE))</f>
        <v>gr</v>
      </c>
      <c r="D42" s="18">
        <v>0.1</v>
      </c>
      <c r="E42" s="11">
        <f>IF(ISNA(VLOOKUP(B42,'Listes des charges'!$B$2:$F$449,4,FALSE)),"",VLOOKUP(B42,'Listes des charges'!$B$2:$F$449,4,FALSE))</f>
        <v>0</v>
      </c>
      <c r="F42" s="11">
        <f t="shared" si="0"/>
        <v>0</v>
      </c>
      <c r="G42" s="4"/>
      <c r="H42" s="32" t="str">
        <f t="shared" si="1"/>
        <v/>
      </c>
    </row>
    <row r="43" spans="2:8" outlineLevel="1" x14ac:dyDescent="0.25">
      <c r="B43" s="10" t="s">
        <v>182</v>
      </c>
      <c r="C43" s="10" t="str">
        <f>IF(ISNA(VLOOKUP(B43,'Listes des charges'!$B$2:$F$449,2,FALSE)),"",VLOOKUP(B43,'Listes des charges'!$B$2:$F$449,2,FALSE))</f>
        <v>gr</v>
      </c>
      <c r="D43" s="19">
        <v>4.2</v>
      </c>
      <c r="E43" s="12">
        <f>IF(ISNA(VLOOKUP(B43,'Listes des charges'!$B$2:$F$449,4,FALSE)),"",VLOOKUP(B43,'Listes des charges'!$B$2:$F$449,4,FALSE))</f>
        <v>0</v>
      </c>
      <c r="F43" s="12">
        <f t="shared" si="0"/>
        <v>0</v>
      </c>
      <c r="G43" s="10"/>
      <c r="H43" s="32" t="str">
        <f t="shared" si="1"/>
        <v/>
      </c>
    </row>
    <row r="44" spans="2:8" outlineLevel="1" x14ac:dyDescent="0.25">
      <c r="B44" s="48" t="s">
        <v>196</v>
      </c>
      <c r="C44" s="4">
        <f>IF(ISNA(VLOOKUP(B44,'Listes des charges'!$B$2:$F$449,2,FALSE)),"",VLOOKUP(B44,'Listes des charges'!$B$2:$F$449,2,FALSE))</f>
        <v>0</v>
      </c>
      <c r="D44" s="18"/>
      <c r="E44" s="11">
        <f>IF(ISNA(VLOOKUP(B44,'Listes des charges'!$B$2:$F$449,4,FALSE)),"",VLOOKUP(B44,'Listes des charges'!$B$2:$F$449,4,FALSE))</f>
        <v>0</v>
      </c>
      <c r="F44" s="11">
        <f t="shared" si="0"/>
        <v>0</v>
      </c>
      <c r="G44" s="4"/>
      <c r="H44" s="32" t="str">
        <f t="shared" si="1"/>
        <v/>
      </c>
    </row>
    <row r="45" spans="2:8" outlineLevel="1" x14ac:dyDescent="0.25">
      <c r="B45" s="10" t="s">
        <v>12</v>
      </c>
      <c r="C45" s="10" t="str">
        <f>IF(ISNA(VLOOKUP(B45,'Listes des charges'!$B$2:$F$449,2,FALSE)),"",VLOOKUP(B45,'Listes des charges'!$B$2:$F$449,2,FALSE))</f>
        <v>gr</v>
      </c>
      <c r="D45" s="19">
        <v>50</v>
      </c>
      <c r="E45" s="12">
        <f>IF(ISNA(VLOOKUP(B45,'Listes des charges'!$B$2:$F$449,4,FALSE)),"",VLOOKUP(B45,'Listes des charges'!$B$2:$F$449,4,FALSE))</f>
        <v>2.14</v>
      </c>
      <c r="F45" s="12">
        <f t="shared" si="0"/>
        <v>0.107</v>
      </c>
      <c r="G45" s="10"/>
      <c r="H45" s="32">
        <f t="shared" si="1"/>
        <v>1</v>
      </c>
    </row>
    <row r="46" spans="2:8" outlineLevel="1" x14ac:dyDescent="0.25">
      <c r="B46" s="4" t="s">
        <v>11</v>
      </c>
      <c r="C46" s="4" t="str">
        <f>IF(ISNA(VLOOKUP(B46,'Listes des charges'!$B$2:$F$449,2,FALSE)),"",VLOOKUP(B46,'Listes des charges'!$B$2:$F$449,2,FALSE))</f>
        <v>gr</v>
      </c>
      <c r="D46" s="18">
        <v>100</v>
      </c>
      <c r="E46" s="11">
        <f>IF(ISNA(VLOOKUP(B46,'Listes des charges'!$B$2:$F$449,4,FALSE)),"",VLOOKUP(B46,'Listes des charges'!$B$2:$F$449,4,FALSE))</f>
        <v>8.4</v>
      </c>
      <c r="F46" s="11">
        <f t="shared" si="0"/>
        <v>0.84</v>
      </c>
      <c r="G46" s="4"/>
      <c r="H46" s="32">
        <f t="shared" si="1"/>
        <v>1</v>
      </c>
    </row>
    <row r="47" spans="2:8" outlineLevel="1" x14ac:dyDescent="0.25">
      <c r="B47" s="10" t="s">
        <v>107</v>
      </c>
      <c r="C47" s="10" t="str">
        <f>IF(ISNA(VLOOKUP(B47,'Listes des charges'!$B$2:$F$449,2,FALSE)),"",VLOOKUP(B47,'Listes des charges'!$B$2:$F$449,2,FALSE))</f>
        <v>gr</v>
      </c>
      <c r="D47" s="19">
        <v>10</v>
      </c>
      <c r="E47" s="12">
        <f>IF(ISNA(VLOOKUP(B47,'Listes des charges'!$B$2:$F$449,4,FALSE)),"",VLOOKUP(B47,'Listes des charges'!$B$2:$F$449,4,FALSE))</f>
        <v>25</v>
      </c>
      <c r="F47" s="12">
        <f t="shared" si="0"/>
        <v>0.25</v>
      </c>
      <c r="G47" s="10"/>
      <c r="H47" s="32">
        <f t="shared" si="1"/>
        <v>1</v>
      </c>
    </row>
    <row r="48" spans="2:8" outlineLevel="1" x14ac:dyDescent="0.25">
      <c r="B48" s="4" t="s">
        <v>108</v>
      </c>
      <c r="C48" s="4" t="str">
        <f>IF(ISNA(VLOOKUP(B48,'Listes des charges'!$B$2:$F$449,2,FALSE)),"",VLOOKUP(B48,'Listes des charges'!$B$2:$F$449,2,FALSE))</f>
        <v>gr</v>
      </c>
      <c r="D48" s="18">
        <v>50</v>
      </c>
      <c r="E48" s="11">
        <f>IF(ISNA(VLOOKUP(B48,'Listes des charges'!$B$2:$F$449,4,FALSE)),"",VLOOKUP(B48,'Listes des charges'!$B$2:$F$449,4,FALSE))</f>
        <v>3.45</v>
      </c>
      <c r="F48" s="11">
        <f t="shared" si="0"/>
        <v>0.17249999999999999</v>
      </c>
      <c r="G48" s="4"/>
      <c r="H48" s="32">
        <f t="shared" si="1"/>
        <v>1</v>
      </c>
    </row>
    <row r="49" spans="2:8" outlineLevel="1" x14ac:dyDescent="0.25">
      <c r="B49" s="10" t="s">
        <v>109</v>
      </c>
      <c r="C49" s="10" t="str">
        <f>IF(ISNA(VLOOKUP(B49,'Listes des charges'!$B$2:$F$449,2,FALSE)),"",VLOOKUP(B49,'Listes des charges'!$B$2:$F$449,2,FALSE))</f>
        <v>gr</v>
      </c>
      <c r="D49" s="19">
        <v>50</v>
      </c>
      <c r="E49" s="12">
        <f>IF(ISNA(VLOOKUP(B49,'Listes des charges'!$B$2:$F$449,4,FALSE)),"",VLOOKUP(B49,'Listes des charges'!$B$2:$F$449,4,FALSE))</f>
        <v>12.5</v>
      </c>
      <c r="F49" s="12">
        <f t="shared" si="0"/>
        <v>0.625</v>
      </c>
      <c r="G49" s="10"/>
      <c r="H49" s="32">
        <f t="shared" si="1"/>
        <v>1</v>
      </c>
    </row>
    <row r="50" spans="2:8" outlineLevel="1" x14ac:dyDescent="0.25">
      <c r="B50" s="4" t="s">
        <v>110</v>
      </c>
      <c r="C50" s="4" t="str">
        <f>IF(ISNA(VLOOKUP(B50,'Listes des charges'!$B$2:$F$449,2,FALSE)),"",VLOOKUP(B50,'Listes des charges'!$B$2:$F$449,2,FALSE))</f>
        <v>gr</v>
      </c>
      <c r="D50" s="18">
        <v>50</v>
      </c>
      <c r="E50" s="11">
        <f>IF(ISNA(VLOOKUP(B50,'Listes des charges'!$B$2:$F$449,4,FALSE)),"",VLOOKUP(B50,'Listes des charges'!$B$2:$F$449,4,FALSE))</f>
        <v>41.69</v>
      </c>
      <c r="F50" s="11">
        <f t="shared" si="0"/>
        <v>2.0844999999999998</v>
      </c>
      <c r="G50" s="4"/>
      <c r="H50" s="32">
        <f t="shared" si="1"/>
        <v>1</v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2060"/>
  </sheetPr>
  <dimension ref="B1:L57"/>
  <sheetViews>
    <sheetView workbookViewId="0">
      <selection activeCell="C3" sqref="C3:D3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 t="str">
        <f>'Sommaire des pizzas'!C7</f>
        <v>Pizza 6</v>
      </c>
      <c r="D2" s="68"/>
      <c r="F2" s="7" t="s">
        <v>19</v>
      </c>
      <c r="G2" s="15"/>
      <c r="I2" s="75" t="s">
        <v>20</v>
      </c>
      <c r="J2" s="76"/>
      <c r="K2" s="69"/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/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 t="e">
        <f>SUM(F6:F36)</f>
        <v>#DIV/0!</v>
      </c>
    </row>
    <row r="7" spans="2:12" ht="15" customHeight="1" x14ac:dyDescent="0.25">
      <c r="B7" s="10" t="s">
        <v>22</v>
      </c>
      <c r="C7" s="10">
        <f>IF(ISNA(VLOOKUP(B7,'Listes des charges'!$B$2:$F$449,2,FALSE)),"",VLOOKUP(B7,'Listes des charges'!$B$2:$F$449,2,FALSE))</f>
        <v>0</v>
      </c>
      <c r="D7" s="19"/>
      <c r="E7" s="12">
        <f>IF(ISNA(VLOOKUP(B7,'Listes des charges'!$B$2:$F$449,4,FALSE)),"",VLOOKUP(B7,'Listes des charges'!$B$2:$F$449,4,FALSE))</f>
        <v>83.33</v>
      </c>
      <c r="F7" s="12" t="e">
        <f t="shared" ref="F7:F57" si="0">IF(B7="","",IF(D7&lt;&gt;"",((D7*E7)/1000),IF(D7="",(E7*2/3)/$K$2)))</f>
        <v>#DIV/0!</v>
      </c>
      <c r="G7" s="10"/>
      <c r="H7" s="32" t="e">
        <f t="shared" ref="H7:H57" si="1">IF(AND(F7&gt;0,F7&lt;&gt;""),1,"")</f>
        <v>#DIV/0!</v>
      </c>
      <c r="I7" s="66" t="s">
        <v>54</v>
      </c>
      <c r="J7" s="66"/>
      <c r="K7" s="66"/>
      <c r="L7" s="21" t="e">
        <f>SUM(F37:F80)</f>
        <v>#VALUE!</v>
      </c>
    </row>
    <row r="8" spans="2:12" ht="15" customHeight="1" x14ac:dyDescent="0.25">
      <c r="B8" s="5" t="s">
        <v>23</v>
      </c>
      <c r="C8" s="4">
        <f>IF(ISNA(VLOOKUP(B8,'Listes des charges'!$B$2:$F$449,2,FALSE)),"",VLOOKUP(B8,'Listes des charges'!$B$2:$F$449,2,FALSE))</f>
        <v>0</v>
      </c>
      <c r="D8" s="18"/>
      <c r="E8" s="11">
        <f>IF(ISNA(VLOOKUP(B8,'Listes des charges'!$B$2:$F$449,4,FALSE)),"",VLOOKUP(B8,'Listes des charges'!$B$2:$F$449,4,FALSE))</f>
        <v>956.0185185185187</v>
      </c>
      <c r="F8" s="11" t="e">
        <f t="shared" si="0"/>
        <v>#DIV/0!</v>
      </c>
      <c r="G8" s="4"/>
      <c r="H8" s="32" t="e">
        <f t="shared" si="1"/>
        <v>#DIV/0!</v>
      </c>
      <c r="I8" s="67" t="s">
        <v>4</v>
      </c>
      <c r="J8" s="67"/>
      <c r="K8" s="67"/>
      <c r="L8" s="22" t="e">
        <f>L6+L7</f>
        <v>#DIV/0!</v>
      </c>
    </row>
    <row r="9" spans="2:12" ht="15" customHeight="1" x14ac:dyDescent="0.25">
      <c r="B9" s="10" t="s">
        <v>24</v>
      </c>
      <c r="C9" s="10">
        <f>IF(ISNA(VLOOKUP(B9,'Listes des charges'!$B$2:$F$449,2,FALSE)),"",VLOOKUP(B9,'Listes des charges'!$B$2:$F$449,2,FALSE))</f>
        <v>0</v>
      </c>
      <c r="D9" s="19"/>
      <c r="E9" s="12">
        <f>IF(ISNA(VLOOKUP(B9,'Listes des charges'!$B$2:$F$449,4,FALSE)),"",VLOOKUP(B9,'Listes des charges'!$B$2:$F$449,4,FALSE))</f>
        <v>700</v>
      </c>
      <c r="F9" s="12" t="e">
        <f t="shared" si="0"/>
        <v>#DIV/0!</v>
      </c>
      <c r="G9" s="10"/>
      <c r="H9" s="32" t="e">
        <f t="shared" si="1"/>
        <v>#DIV/0!</v>
      </c>
      <c r="I9" s="66" t="s">
        <v>5</v>
      </c>
      <c r="J9" s="66"/>
      <c r="K9" s="66"/>
      <c r="L9" s="21" t="e">
        <f>AVERAGE(F:F)</f>
        <v>#DIV/0!</v>
      </c>
    </row>
    <row r="10" spans="2:12" ht="18.75" customHeight="1" x14ac:dyDescent="0.25">
      <c r="B10" s="5" t="s">
        <v>25</v>
      </c>
      <c r="C10" s="4">
        <f>IF(ISNA(VLOOKUP(B10,'Listes des charges'!$B$2:$F$449,2,FALSE)),"",VLOOKUP(B10,'Listes des charges'!$B$2:$F$449,2,FALSE))</f>
        <v>0</v>
      </c>
      <c r="D10" s="18"/>
      <c r="E10" s="11">
        <f>IF(ISNA(VLOOKUP(B10,'Listes des charges'!$B$2:$F$449,4,FALSE)),"",VLOOKUP(B10,'Listes des charges'!$B$2:$F$449,4,FALSE))</f>
        <v>66</v>
      </c>
      <c r="F10" s="11" t="e">
        <f t="shared" si="0"/>
        <v>#DIV/0!</v>
      </c>
      <c r="G10" s="4"/>
      <c r="H10" s="32" t="e">
        <f t="shared" si="1"/>
        <v>#DIV/0!</v>
      </c>
      <c r="I10" s="67" t="s">
        <v>6</v>
      </c>
      <c r="J10" s="67"/>
      <c r="K10" s="67"/>
      <c r="L10" s="26" t="e">
        <f>L7/L5</f>
        <v>#VALUE!</v>
      </c>
    </row>
    <row r="11" spans="2:12" ht="18.75" customHeight="1" x14ac:dyDescent="0.25">
      <c r="B11" s="10" t="s">
        <v>26</v>
      </c>
      <c r="C11" s="10">
        <f>IF(ISNA(VLOOKUP(B11,'Listes des charges'!$B$2:$F$449,2,FALSE)),"",VLOOKUP(B11,'Listes des charges'!$B$2:$F$449,2,FALSE))</f>
        <v>0</v>
      </c>
      <c r="D11" s="19"/>
      <c r="E11" s="12">
        <f>IF(ISNA(VLOOKUP(B11,'Listes des charges'!$B$2:$F$449,4,FALSE)),"",VLOOKUP(B11,'Listes des charges'!$B$2:$F$449,4,FALSE))</f>
        <v>41.67</v>
      </c>
      <c r="F11" s="12" t="e">
        <f t="shared" si="0"/>
        <v>#DIV/0!</v>
      </c>
      <c r="G11" s="10"/>
      <c r="H11" s="32" t="e">
        <f t="shared" si="1"/>
        <v>#DIV/0!</v>
      </c>
      <c r="I11" s="66" t="s">
        <v>57</v>
      </c>
      <c r="J11" s="66"/>
      <c r="K11" s="66"/>
      <c r="L11" s="23" t="e">
        <f>L6/L5</f>
        <v>#DIV/0!</v>
      </c>
    </row>
    <row r="12" spans="2:12" ht="18.75" customHeight="1" x14ac:dyDescent="0.25">
      <c r="B12" s="5" t="s">
        <v>27</v>
      </c>
      <c r="C12" s="4">
        <f>IF(ISNA(VLOOKUP(B12,'Listes des charges'!$B$2:$F$449,2,FALSE)),"",VLOOKUP(B12,'Listes des charges'!$B$2:$F$449,2,FALSE))</f>
        <v>0</v>
      </c>
      <c r="D12" s="18"/>
      <c r="E12" s="11">
        <f>IF(ISNA(VLOOKUP(B12,'Listes des charges'!$B$2:$F$449,4,FALSE)),"",VLOOKUP(B12,'Listes des charges'!$B$2:$F$449,4,FALSE))</f>
        <v>125</v>
      </c>
      <c r="F12" s="11" t="e">
        <f t="shared" si="0"/>
        <v>#DIV/0!</v>
      </c>
      <c r="G12" s="11"/>
      <c r="H12" s="32" t="e">
        <f t="shared" si="1"/>
        <v>#DIV/0!</v>
      </c>
      <c r="I12" s="67" t="s">
        <v>7</v>
      </c>
      <c r="J12" s="67"/>
      <c r="K12" s="67"/>
      <c r="L12" s="22" t="e">
        <f>L7*G2</f>
        <v>#VALUE!</v>
      </c>
    </row>
    <row r="13" spans="2:12" ht="15.75" customHeight="1" x14ac:dyDescent="0.25">
      <c r="B13" s="10" t="s">
        <v>28</v>
      </c>
      <c r="C13" s="10">
        <f>IF(ISNA(VLOOKUP(B13,'Listes des charges'!$B$2:$F$449,2,FALSE)),"",VLOOKUP(B13,'Listes des charges'!$B$2:$F$449,2,FALSE))</f>
        <v>0</v>
      </c>
      <c r="D13" s="19"/>
      <c r="E13" s="12">
        <f>IF(ISNA(VLOOKUP(B13,'Listes des charges'!$B$2:$F$449,4,FALSE)),"",VLOOKUP(B13,'Listes des charges'!$B$2:$F$449,4,FALSE))</f>
        <v>83.33</v>
      </c>
      <c r="F13" s="12" t="e">
        <f t="shared" si="0"/>
        <v>#DIV/0!</v>
      </c>
      <c r="G13" s="10"/>
      <c r="H13" s="32" t="e">
        <f t="shared" si="1"/>
        <v>#DIV/0!</v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5" t="s">
        <v>29</v>
      </c>
      <c r="C14" s="4">
        <f>IF(ISNA(VLOOKUP(B14,'Listes des charges'!$B$2:$F$449,2,FALSE)),"",VLOOKUP(B14,'Listes des charges'!$B$2:$F$449,2,FALSE))</f>
        <v>0</v>
      </c>
      <c r="D14" s="18"/>
      <c r="E14" s="11">
        <f>IF(ISNA(VLOOKUP(B14,'Listes des charges'!$B$2:$F$449,4,FALSE)),"",VLOOKUP(B14,'Listes des charges'!$B$2:$F$449,4,FALSE))</f>
        <v>41.67</v>
      </c>
      <c r="F14" s="11" t="e">
        <f t="shared" si="0"/>
        <v>#DIV/0!</v>
      </c>
      <c r="G14" s="4"/>
      <c r="H14" s="32" t="e">
        <f t="shared" si="1"/>
        <v>#DIV/0!</v>
      </c>
      <c r="I14" s="67" t="s">
        <v>56</v>
      </c>
      <c r="J14" s="67"/>
      <c r="K14" s="67"/>
      <c r="L14" s="22" t="e">
        <f>L12+(L12*L13)</f>
        <v>#VALUE!</v>
      </c>
    </row>
    <row r="15" spans="2:12" ht="15" customHeight="1" x14ac:dyDescent="0.25">
      <c r="B15" s="10" t="s">
        <v>30</v>
      </c>
      <c r="C15" s="10">
        <f>IF(ISNA(VLOOKUP(B15,'Listes des charges'!$B$2:$F$449,2,FALSE)),"",VLOOKUP(B15,'Listes des charges'!$B$2:$F$449,2,FALSE))</f>
        <v>0</v>
      </c>
      <c r="D15" s="19"/>
      <c r="E15" s="12">
        <f>IF(ISNA(VLOOKUP(B15,'Listes des charges'!$B$2:$F$449,4,FALSE)),"",VLOOKUP(B15,'Listes des charges'!$B$2:$F$449,4,FALSE))</f>
        <v>41.67</v>
      </c>
      <c r="F15" s="12" t="e">
        <f t="shared" si="0"/>
        <v>#DIV/0!</v>
      </c>
      <c r="G15" s="10"/>
      <c r="H15" s="32" t="e">
        <f t="shared" si="1"/>
        <v>#DIV/0!</v>
      </c>
      <c r="I15" s="66" t="s">
        <v>53</v>
      </c>
      <c r="J15" s="66"/>
      <c r="K15" s="66"/>
      <c r="L15" s="21" t="e">
        <f>L5-L7</f>
        <v>#VALUE!</v>
      </c>
    </row>
    <row r="16" spans="2:12" ht="18.75" customHeight="1" x14ac:dyDescent="0.25">
      <c r="B16" s="5" t="s">
        <v>31</v>
      </c>
      <c r="C16" s="4">
        <f>IF(ISNA(VLOOKUP(B16,'Listes des charges'!$B$2:$F$449,2,FALSE)),"",VLOOKUP(B16,'Listes des charges'!$B$2:$F$449,2,FALSE))</f>
        <v>0</v>
      </c>
      <c r="D16" s="18"/>
      <c r="E16" s="11">
        <f>IF(ISNA(VLOOKUP(B16,'Listes des charges'!$B$2:$F$449,4,FALSE)),"",VLOOKUP(B16,'Listes des charges'!$B$2:$F$449,4,FALSE))</f>
        <v>41.67</v>
      </c>
      <c r="F16" s="11" t="e">
        <f t="shared" si="0"/>
        <v>#DIV/0!</v>
      </c>
      <c r="G16" s="4"/>
      <c r="H16" s="32" t="e">
        <f t="shared" si="1"/>
        <v>#DIV/0!</v>
      </c>
      <c r="I16" s="67" t="s">
        <v>59</v>
      </c>
      <c r="J16" s="67"/>
      <c r="K16" s="67"/>
      <c r="L16" s="26" t="e">
        <f>L15/L5</f>
        <v>#VALUE!</v>
      </c>
    </row>
    <row r="17" spans="2:12" ht="18.75" customHeight="1" x14ac:dyDescent="0.25">
      <c r="B17" s="10" t="s">
        <v>32</v>
      </c>
      <c r="C17" s="10">
        <f>IF(ISNA(VLOOKUP(B17,'Listes des charges'!$B$2:$F$449,2,FALSE)),"",VLOOKUP(B17,'Listes des charges'!$B$2:$F$449,2,FALSE))</f>
        <v>0</v>
      </c>
      <c r="D17" s="19"/>
      <c r="E17" s="12">
        <f>IF(ISNA(VLOOKUP(B17,'Listes des charges'!$B$2:$F$449,4,FALSE)),"",VLOOKUP(B17,'Listes des charges'!$B$2:$F$449,4,FALSE))</f>
        <v>41.67</v>
      </c>
      <c r="F17" s="12" t="e">
        <f t="shared" si="0"/>
        <v>#DIV/0!</v>
      </c>
      <c r="G17" s="10"/>
      <c r="H17" s="32" t="e">
        <f t="shared" si="1"/>
        <v>#DIV/0!</v>
      </c>
      <c r="I17" s="66" t="s">
        <v>50</v>
      </c>
      <c r="J17" s="66"/>
      <c r="K17" s="66"/>
      <c r="L17" s="21" t="e">
        <f>L5-L8</f>
        <v>#DIV/0!</v>
      </c>
    </row>
    <row r="18" spans="2:12" ht="15.75" customHeight="1" x14ac:dyDescent="0.25">
      <c r="B18" s="5" t="s">
        <v>33</v>
      </c>
      <c r="C18" s="4">
        <f>IF(ISNA(VLOOKUP(B18,'Listes des charges'!$B$2:$F$449,2,FALSE)),"",VLOOKUP(B18,'Listes des charges'!$B$2:$F$449,2,FALSE))</f>
        <v>0</v>
      </c>
      <c r="D18" s="18"/>
      <c r="E18" s="11">
        <f>IF(ISNA(VLOOKUP(B18,'Listes des charges'!$B$2:$F$449,4,FALSE)),"",VLOOKUP(B18,'Listes des charges'!$B$2:$F$449,4,FALSE))</f>
        <v>41.67</v>
      </c>
      <c r="F18" s="11" t="e">
        <f t="shared" si="0"/>
        <v>#DIV/0!</v>
      </c>
      <c r="G18" s="4"/>
      <c r="H18" s="32" t="e">
        <f t="shared" si="1"/>
        <v>#DIV/0!</v>
      </c>
      <c r="I18" s="67" t="s">
        <v>58</v>
      </c>
      <c r="J18" s="67"/>
      <c r="K18" s="67"/>
      <c r="L18" s="26" t="e">
        <f>L17/L5</f>
        <v>#DIV/0!</v>
      </c>
    </row>
    <row r="19" spans="2:12" ht="20.25" customHeight="1" outlineLevel="1" x14ac:dyDescent="0.25">
      <c r="B19" s="10" t="s">
        <v>34</v>
      </c>
      <c r="C19" s="10">
        <f>IF(ISNA(VLOOKUP(B19,'Listes des charges'!$B$2:$F$449,2,FALSE)),"",VLOOKUP(B19,'Listes des charges'!$B$2:$F$449,2,FALSE))</f>
        <v>0</v>
      </c>
      <c r="D19" s="19"/>
      <c r="E19" s="12">
        <f>IF(ISNA(VLOOKUP(B19,'Listes des charges'!$B$2:$F$449,4,FALSE)),"",VLOOKUP(B19,'Listes des charges'!$B$2:$F$449,4,FALSE))</f>
        <v>41.67</v>
      </c>
      <c r="F19" s="12" t="e">
        <f t="shared" si="0"/>
        <v>#DIV/0!</v>
      </c>
      <c r="G19" s="10"/>
      <c r="H19" s="32" t="e">
        <f t="shared" si="1"/>
        <v>#DIV/0!</v>
      </c>
      <c r="I19" s="66" t="s">
        <v>51</v>
      </c>
      <c r="J19" s="66"/>
      <c r="K19" s="66"/>
      <c r="L19" s="21" t="e">
        <f>L17*K2</f>
        <v>#DIV/0!</v>
      </c>
    </row>
    <row r="20" spans="2:12" ht="15.75" outlineLevel="1" x14ac:dyDescent="0.25">
      <c r="B20" s="5" t="s">
        <v>35</v>
      </c>
      <c r="C20" s="4">
        <f>IF(ISNA(VLOOKUP(B20,'Listes des charges'!$B$2:$F$449,2,FALSE)),"",VLOOKUP(B20,'Listes des charges'!$B$2:$F$449,2,FALSE))</f>
        <v>0</v>
      </c>
      <c r="D20" s="18"/>
      <c r="E20" s="11">
        <f>IF(ISNA(VLOOKUP(B20,'Listes des charges'!$B$2:$F$449,4,FALSE)),"",VLOOKUP(B20,'Listes des charges'!$B$2:$F$449,4,FALSE))</f>
        <v>41.67</v>
      </c>
      <c r="F20" s="11" t="e">
        <f t="shared" si="0"/>
        <v>#DIV/0!</v>
      </c>
      <c r="G20" s="4"/>
      <c r="H20" s="32" t="e">
        <f t="shared" si="1"/>
        <v>#DIV/0!</v>
      </c>
      <c r="I20" s="67" t="s">
        <v>52</v>
      </c>
      <c r="J20" s="67"/>
      <c r="K20" s="67"/>
      <c r="L20" s="22" t="e">
        <f>L19*12</f>
        <v>#DIV/0!</v>
      </c>
    </row>
    <row r="21" spans="2:12" outlineLevel="1" x14ac:dyDescent="0.25">
      <c r="B21" s="10" t="s">
        <v>36</v>
      </c>
      <c r="C21" s="10">
        <f>IF(ISNA(VLOOKUP(B21,'Listes des charges'!$B$2:$F$449,2,FALSE)),"",VLOOKUP(B21,'Listes des charges'!$B$2:$F$449,2,FALSE))</f>
        <v>0</v>
      </c>
      <c r="D21" s="19"/>
      <c r="E21" s="12">
        <f>IF(ISNA(VLOOKUP(B21,'Listes des charges'!$B$2:$F$449,4,FALSE)),"",VLOOKUP(B21,'Listes des charges'!$B$2:$F$449,4,FALSE))</f>
        <v>83.33</v>
      </c>
      <c r="F21" s="12" t="e">
        <f t="shared" si="0"/>
        <v>#DIV/0!</v>
      </c>
      <c r="G21" s="10"/>
      <c r="H21" s="32" t="e">
        <f t="shared" si="1"/>
        <v>#DIV/0!</v>
      </c>
    </row>
    <row r="22" spans="2:12" outlineLevel="1" x14ac:dyDescent="0.25">
      <c r="B22" s="5" t="s">
        <v>37</v>
      </c>
      <c r="C22" s="4">
        <f>IF(ISNA(VLOOKUP(B22,'Listes des charges'!$B$2:$F$449,2,FALSE)),"",VLOOKUP(B22,'Listes des charges'!$B$2:$F$449,2,FALSE))</f>
        <v>0</v>
      </c>
      <c r="D22" s="18"/>
      <c r="E22" s="11">
        <f>IF(ISNA(VLOOKUP(B22,'Listes des charges'!$B$2:$F$449,4,FALSE)),"",VLOOKUP(B22,'Listes des charges'!$B$2:$F$449,4,FALSE))</f>
        <v>1500</v>
      </c>
      <c r="F22" s="11" t="e">
        <f t="shared" si="0"/>
        <v>#DIV/0!</v>
      </c>
      <c r="G22" s="4"/>
      <c r="H22" s="32" t="e">
        <f t="shared" si="1"/>
        <v>#DIV/0!</v>
      </c>
    </row>
    <row r="23" spans="2:12" outlineLevel="1" x14ac:dyDescent="0.25">
      <c r="B23" s="10" t="s">
        <v>38</v>
      </c>
      <c r="C23" s="10">
        <f>IF(ISNA(VLOOKUP(B23,'Listes des charges'!$B$2:$F$449,2,FALSE)),"",VLOOKUP(B23,'Listes des charges'!$B$2:$F$449,2,FALSE))</f>
        <v>0</v>
      </c>
      <c r="D23" s="19"/>
      <c r="E23" s="12">
        <f>IF(ISNA(VLOOKUP(B23,'Listes des charges'!$B$2:$F$449,4,FALSE)),"",VLOOKUP(B23,'Listes des charges'!$B$2:$F$449,4,FALSE))</f>
        <v>450.42</v>
      </c>
      <c r="F23" s="12" t="e">
        <f t="shared" si="0"/>
        <v>#DIV/0!</v>
      </c>
      <c r="G23" s="10"/>
      <c r="H23" s="32" t="e">
        <f t="shared" si="1"/>
        <v>#DIV/0!</v>
      </c>
    </row>
    <row r="24" spans="2:12" outlineLevel="1" x14ac:dyDescent="0.25">
      <c r="B24" s="5" t="s">
        <v>39</v>
      </c>
      <c r="C24" s="4">
        <f>IF(ISNA(VLOOKUP(B24,'Listes des charges'!$B$2:$F$449,2,FALSE)),"",VLOOKUP(B24,'Listes des charges'!$B$2:$F$449,2,FALSE))</f>
        <v>0</v>
      </c>
      <c r="D24" s="18"/>
      <c r="E24" s="11">
        <f>IF(ISNA(VLOOKUP(B24,'Listes des charges'!$B$2:$F$449,4,FALSE)),"",VLOOKUP(B24,'Listes des charges'!$B$2:$F$449,4,FALSE))</f>
        <v>279.07</v>
      </c>
      <c r="F24" s="11" t="e">
        <f t="shared" si="0"/>
        <v>#DIV/0!</v>
      </c>
      <c r="G24" s="4"/>
      <c r="H24" s="32" t="e">
        <f t="shared" si="1"/>
        <v>#DIV/0!</v>
      </c>
      <c r="I24" s="28"/>
    </row>
    <row r="25" spans="2:12" outlineLevel="1" x14ac:dyDescent="0.25">
      <c r="B25" s="10" t="s">
        <v>40</v>
      </c>
      <c r="C25" s="10">
        <f>IF(ISNA(VLOOKUP(B25,'Listes des charges'!$B$2:$F$449,2,FALSE)),"",VLOOKUP(B25,'Listes des charges'!$B$2:$F$449,2,FALSE))</f>
        <v>0</v>
      </c>
      <c r="D25" s="19"/>
      <c r="E25" s="12">
        <f>IF(ISNA(VLOOKUP(B25,'Listes des charges'!$B$2:$F$449,4,FALSE)),"",VLOOKUP(B25,'Listes des charges'!$B$2:$F$449,4,FALSE))</f>
        <v>1359.41</v>
      </c>
      <c r="F25" s="12" t="e">
        <f t="shared" si="0"/>
        <v>#DIV/0!</v>
      </c>
      <c r="G25" s="10"/>
      <c r="H25" s="32" t="e">
        <f t="shared" si="1"/>
        <v>#DIV/0!</v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8" t="s">
        <v>193</v>
      </c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e">
        <f t="shared" si="0"/>
        <v>#VALUE!</v>
      </c>
      <c r="G38" s="4"/>
      <c r="H38" s="32" t="e">
        <f t="shared" si="1"/>
        <v>#VALUE!</v>
      </c>
    </row>
    <row r="39" spans="2:8" outlineLevel="1" x14ac:dyDescent="0.25">
      <c r="B39" s="10" t="s">
        <v>180</v>
      </c>
      <c r="C39" s="10" t="str">
        <f>IF(ISNA(VLOOKUP(B39,'Listes des charges'!$B$2:$F$449,2,FALSE)),"",VLOOKUP(B39,'Listes des charges'!$B$2:$F$449,2,FALSE))</f>
        <v>gr</v>
      </c>
      <c r="D39" s="19">
        <v>166</v>
      </c>
      <c r="E39" s="12">
        <f>IF(ISNA(VLOOKUP(B39,'Listes des charges'!$B$2:$F$449,4,FALSE)),"",VLOOKUP(B39,'Listes des charges'!$B$2:$F$449,4,FALSE))</f>
        <v>3.88</v>
      </c>
      <c r="F39" s="12">
        <f t="shared" si="0"/>
        <v>0.64407999999999987</v>
      </c>
      <c r="G39" s="10"/>
      <c r="H39" s="32">
        <f t="shared" si="1"/>
        <v>1</v>
      </c>
    </row>
    <row r="40" spans="2:8" outlineLevel="1" x14ac:dyDescent="0.25">
      <c r="B40" s="5" t="s">
        <v>195</v>
      </c>
      <c r="C40" s="4" t="str">
        <f>IF(ISNA(VLOOKUP(B40,'Listes des charges'!$B$2:$F$449,2,FALSE)),"",VLOOKUP(B40,'Listes des charges'!$B$2:$F$449,2,FALSE))</f>
        <v>gr</v>
      </c>
      <c r="D40" s="18">
        <v>1</v>
      </c>
      <c r="E40" s="11">
        <f>IF(ISNA(VLOOKUP(B40,'Listes des charges'!$B$2:$F$449,4,FALSE)),"",VLOOKUP(B40,'Listes des charges'!$B$2:$F$449,4,FALSE))</f>
        <v>69.8</v>
      </c>
      <c r="F40" s="11">
        <f t="shared" si="0"/>
        <v>6.9800000000000001E-2</v>
      </c>
      <c r="G40" s="4"/>
      <c r="H40" s="32">
        <f t="shared" si="1"/>
        <v>1</v>
      </c>
    </row>
    <row r="41" spans="2:8" outlineLevel="1" x14ac:dyDescent="0.25">
      <c r="B41" s="10" t="s">
        <v>184</v>
      </c>
      <c r="C41" s="10" t="str">
        <f>IF(ISNA(VLOOKUP(B41,'Listes des charges'!$B$2:$F$449,2,FALSE)),"",VLOOKUP(B41,'Listes des charges'!$B$2:$F$449,2,FALSE))</f>
        <v>gr</v>
      </c>
      <c r="D41" s="19">
        <v>3</v>
      </c>
      <c r="E41" s="12">
        <f>IF(ISNA(VLOOKUP(B41,'Listes des charges'!$B$2:$F$449,4,FALSE)),"",VLOOKUP(B41,'Listes des charges'!$B$2:$F$449,4,FALSE))</f>
        <v>14.51</v>
      </c>
      <c r="F41" s="12">
        <f t="shared" si="0"/>
        <v>4.3529999999999999E-2</v>
      </c>
      <c r="G41" s="10"/>
      <c r="H41" s="32">
        <f t="shared" si="1"/>
        <v>1</v>
      </c>
    </row>
    <row r="42" spans="2:8" outlineLevel="1" x14ac:dyDescent="0.25">
      <c r="B42" s="5" t="s">
        <v>194</v>
      </c>
      <c r="C42" s="4" t="str">
        <f>IF(ISNA(VLOOKUP(B42,'Listes des charges'!$B$2:$F$449,2,FALSE)),"",VLOOKUP(B42,'Listes des charges'!$B$2:$F$449,2,FALSE))</f>
        <v>gr</v>
      </c>
      <c r="D42" s="18">
        <v>0.1</v>
      </c>
      <c r="E42" s="11">
        <f>IF(ISNA(VLOOKUP(B42,'Listes des charges'!$B$2:$F$449,4,FALSE)),"",VLOOKUP(B42,'Listes des charges'!$B$2:$F$449,4,FALSE))</f>
        <v>0</v>
      </c>
      <c r="F42" s="11">
        <f t="shared" si="0"/>
        <v>0</v>
      </c>
      <c r="G42" s="4"/>
      <c r="H42" s="32" t="str">
        <f t="shared" si="1"/>
        <v/>
      </c>
    </row>
    <row r="43" spans="2:8" outlineLevel="1" x14ac:dyDescent="0.25">
      <c r="B43" s="10" t="s">
        <v>182</v>
      </c>
      <c r="C43" s="10" t="str">
        <f>IF(ISNA(VLOOKUP(B43,'Listes des charges'!$B$2:$F$449,2,FALSE)),"",VLOOKUP(B43,'Listes des charges'!$B$2:$F$449,2,FALSE))</f>
        <v>gr</v>
      </c>
      <c r="D43" s="19">
        <v>4.2</v>
      </c>
      <c r="E43" s="12">
        <f>IF(ISNA(VLOOKUP(B43,'Listes des charges'!$B$2:$F$449,4,FALSE)),"",VLOOKUP(B43,'Listes des charges'!$B$2:$F$449,4,FALSE))</f>
        <v>0</v>
      </c>
      <c r="F43" s="12">
        <f t="shared" si="0"/>
        <v>0</v>
      </c>
      <c r="G43" s="10"/>
      <c r="H43" s="32" t="str">
        <f t="shared" si="1"/>
        <v/>
      </c>
    </row>
    <row r="44" spans="2:8" outlineLevel="1" x14ac:dyDescent="0.25">
      <c r="B44" s="48" t="s">
        <v>196</v>
      </c>
      <c r="C44" s="4">
        <f>IF(ISNA(VLOOKUP(B44,'Listes des charges'!$B$2:$F$449,2,FALSE)),"",VLOOKUP(B44,'Listes des charges'!$B$2:$F$449,2,FALSE))</f>
        <v>0</v>
      </c>
      <c r="D44" s="18"/>
      <c r="E44" s="11">
        <f>IF(ISNA(VLOOKUP(B44,'Listes des charges'!$B$2:$F$449,4,FALSE)),"",VLOOKUP(B44,'Listes des charges'!$B$2:$F$449,4,FALSE))</f>
        <v>0</v>
      </c>
      <c r="F44" s="11" t="e">
        <f t="shared" si="0"/>
        <v>#DIV/0!</v>
      </c>
      <c r="G44" s="4"/>
      <c r="H44" s="32" t="e">
        <f t="shared" si="1"/>
        <v>#DIV/0!</v>
      </c>
    </row>
    <row r="45" spans="2:8" outlineLevel="1" x14ac:dyDescent="0.25">
      <c r="B45" s="10"/>
      <c r="C45" s="10" t="str">
        <f>IF(ISNA(VLOOKUP(B45,'Listes des charges'!$B$2:$F$449,2,FALSE)),"",VLOOKUP(B45,'Listes des charges'!$B$2:$F$449,2,FALSE))</f>
        <v/>
      </c>
      <c r="D45" s="19"/>
      <c r="E45" s="12" t="str">
        <f>IF(ISNA(VLOOKUP(B45,'Listes des charges'!$B$2:$F$449,4,FALSE)),"",VLOOKUP(B45,'Listes des charges'!$B$2:$F$449,4,FALSE))</f>
        <v/>
      </c>
      <c r="F45" s="12" t="str">
        <f t="shared" si="0"/>
        <v/>
      </c>
      <c r="G45" s="10"/>
      <c r="H45" s="32" t="str">
        <f t="shared" si="1"/>
        <v/>
      </c>
    </row>
    <row r="46" spans="2:8" outlineLevel="1" x14ac:dyDescent="0.25">
      <c r="B46" s="4"/>
      <c r="C46" s="4" t="str">
        <f>IF(ISNA(VLOOKUP(B46,'Listes des charges'!$B$2:$F$449,2,FALSE)),"",VLOOKUP(B46,'Listes des charges'!$B$2:$F$449,2,FALSE))</f>
        <v/>
      </c>
      <c r="D46" s="18"/>
      <c r="E46" s="11" t="str">
        <f>IF(ISNA(VLOOKUP(B46,'Listes des charges'!$B$2:$F$449,4,FALSE)),"",VLOOKUP(B46,'Listes des charges'!$B$2:$F$449,4,FALSE))</f>
        <v/>
      </c>
      <c r="F46" s="11" t="str">
        <f t="shared" si="0"/>
        <v/>
      </c>
      <c r="G46" s="4"/>
      <c r="H46" s="32" t="str">
        <f t="shared" si="1"/>
        <v/>
      </c>
    </row>
    <row r="47" spans="2:8" outlineLevel="1" x14ac:dyDescent="0.25">
      <c r="B47" s="10"/>
      <c r="C47" s="10" t="str">
        <f>IF(ISNA(VLOOKUP(B47,'Listes des charges'!$B$2:$F$449,2,FALSE)),"",VLOOKUP(B47,'Listes des charges'!$B$2:$F$449,2,FALSE))</f>
        <v/>
      </c>
      <c r="D47" s="19"/>
      <c r="E47" s="12" t="str">
        <f>IF(ISNA(VLOOKUP(B47,'Listes des charges'!$B$2:$F$449,4,FALSE)),"",VLOOKUP(B47,'Listes des charges'!$B$2:$F$449,4,FALSE))</f>
        <v/>
      </c>
      <c r="F47" s="12" t="str">
        <f t="shared" si="0"/>
        <v/>
      </c>
      <c r="G47" s="10"/>
      <c r="H47" s="32" t="str">
        <f t="shared" si="1"/>
        <v/>
      </c>
    </row>
    <row r="48" spans="2:8" outlineLevel="1" x14ac:dyDescent="0.25"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0"/>
        <v/>
      </c>
      <c r="G48" s="4"/>
      <c r="H48" s="32" t="str">
        <f t="shared" si="1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0000"/>
  </sheetPr>
  <dimension ref="B1:L57"/>
  <sheetViews>
    <sheetView workbookViewId="0">
      <selection activeCell="B39" sqref="B39:B43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 t="str">
        <f>'Sommaire des pizzas'!C8</f>
        <v>Pizza 7</v>
      </c>
      <c r="D2" s="68"/>
      <c r="F2" s="7" t="s">
        <v>19</v>
      </c>
      <c r="G2" s="15"/>
      <c r="I2" s="75" t="s">
        <v>20</v>
      </c>
      <c r="J2" s="76"/>
      <c r="K2" s="69"/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/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>
        <f>SUM(F6:F36)</f>
        <v>0</v>
      </c>
    </row>
    <row r="7" spans="2:12" ht="15" customHeight="1" x14ac:dyDescent="0.25">
      <c r="B7" s="10"/>
      <c r="C7" s="10" t="str">
        <f>IF(ISNA(VLOOKUP(B7,'Listes des charges'!$B$2:$F$449,2,FALSE)),"",VLOOKUP(B7,'Listes des charges'!$B$2:$F$449,2,FALSE))</f>
        <v/>
      </c>
      <c r="D7" s="19"/>
      <c r="E7" s="12" t="str">
        <f>IF(ISNA(VLOOKUP(B7,'Listes des charges'!$B$2:$F$449,4,FALSE)),"",VLOOKUP(B7,'Listes des charges'!$B$2:$F$449,4,FALSE))</f>
        <v/>
      </c>
      <c r="F7" s="12" t="str">
        <f t="shared" ref="F7:F57" si="0">IF(B7="","",IF(D7&lt;&gt;"",((D7*E7)/1000),IF(D7="",(E7*2/3)/$K$2)))</f>
        <v/>
      </c>
      <c r="G7" s="10"/>
      <c r="H7" s="32" t="str">
        <f t="shared" ref="H7:H57" si="1">IF(AND(F7&gt;0,F7&lt;&gt;""),1,"")</f>
        <v/>
      </c>
      <c r="I7" s="66" t="s">
        <v>54</v>
      </c>
      <c r="J7" s="66"/>
      <c r="K7" s="66"/>
      <c r="L7" s="21" t="e">
        <f>SUM(F37:F80)</f>
        <v>#VALUE!</v>
      </c>
    </row>
    <row r="8" spans="2:12" ht="15" customHeight="1" x14ac:dyDescent="0.25">
      <c r="B8" s="5"/>
      <c r="C8" s="4" t="str">
        <f>IF(ISNA(VLOOKUP(B8,'Listes des charges'!$B$2:$F$449,2,FALSE)),"",VLOOKUP(B8,'Listes des charges'!$B$2:$F$449,2,FALSE))</f>
        <v/>
      </c>
      <c r="D8" s="18"/>
      <c r="E8" s="11" t="str">
        <f>IF(ISNA(VLOOKUP(B8,'Listes des charges'!$B$2:$F$449,4,FALSE)),"",VLOOKUP(B8,'Listes des charges'!$B$2:$F$449,4,FALSE))</f>
        <v/>
      </c>
      <c r="F8" s="11" t="str">
        <f t="shared" si="0"/>
        <v/>
      </c>
      <c r="G8" s="4"/>
      <c r="H8" s="32" t="str">
        <f t="shared" si="1"/>
        <v/>
      </c>
      <c r="I8" s="67" t="s">
        <v>4</v>
      </c>
      <c r="J8" s="67"/>
      <c r="K8" s="67"/>
      <c r="L8" s="22" t="e">
        <f>L6+L7</f>
        <v>#VALUE!</v>
      </c>
    </row>
    <row r="9" spans="2:12" ht="15" customHeight="1" x14ac:dyDescent="0.25">
      <c r="B9" s="10"/>
      <c r="C9" s="10" t="str">
        <f>IF(ISNA(VLOOKUP(B9,'Listes des charges'!$B$2:$F$449,2,FALSE)),"",VLOOKUP(B9,'Listes des charges'!$B$2:$F$449,2,FALSE))</f>
        <v/>
      </c>
      <c r="D9" s="19"/>
      <c r="E9" s="12" t="str">
        <f>IF(ISNA(VLOOKUP(B9,'Listes des charges'!$B$2:$F$449,4,FALSE)),"",VLOOKUP(B9,'Listes des charges'!$B$2:$F$449,4,FALSE))</f>
        <v/>
      </c>
      <c r="F9" s="12" t="str">
        <f t="shared" si="0"/>
        <v/>
      </c>
      <c r="G9" s="10"/>
      <c r="H9" s="32" t="str">
        <f t="shared" si="1"/>
        <v/>
      </c>
      <c r="I9" s="66" t="s">
        <v>5</v>
      </c>
      <c r="J9" s="66"/>
      <c r="K9" s="66"/>
      <c r="L9" s="21" t="e">
        <f>AVERAGE(F:F)</f>
        <v>#VALUE!</v>
      </c>
    </row>
    <row r="10" spans="2:12" ht="18.75" customHeight="1" x14ac:dyDescent="0.25">
      <c r="B10" s="5"/>
      <c r="C10" s="4" t="str">
        <f>IF(ISNA(VLOOKUP(B10,'Listes des charges'!$B$2:$F$449,2,FALSE)),"",VLOOKUP(B10,'Listes des charges'!$B$2:$F$449,2,FALSE))</f>
        <v/>
      </c>
      <c r="D10" s="18"/>
      <c r="E10" s="11" t="str">
        <f>IF(ISNA(VLOOKUP(B10,'Listes des charges'!$B$2:$F$449,4,FALSE)),"",VLOOKUP(B10,'Listes des charges'!$B$2:$F$449,4,FALSE))</f>
        <v/>
      </c>
      <c r="F10" s="11" t="str">
        <f t="shared" si="0"/>
        <v/>
      </c>
      <c r="G10" s="4"/>
      <c r="H10" s="32" t="str">
        <f t="shared" si="1"/>
        <v/>
      </c>
      <c r="I10" s="67" t="s">
        <v>6</v>
      </c>
      <c r="J10" s="67"/>
      <c r="K10" s="67"/>
      <c r="L10" s="26" t="e">
        <f>L7/L5</f>
        <v>#VALUE!</v>
      </c>
    </row>
    <row r="11" spans="2:12" ht="18.75" customHeight="1" x14ac:dyDescent="0.25">
      <c r="B11" s="10"/>
      <c r="C11" s="10" t="str">
        <f>IF(ISNA(VLOOKUP(B11,'Listes des charges'!$B$2:$F$449,2,FALSE)),"",VLOOKUP(B11,'Listes des charges'!$B$2:$F$449,2,FALSE))</f>
        <v/>
      </c>
      <c r="D11" s="19"/>
      <c r="E11" s="12" t="str">
        <f>IF(ISNA(VLOOKUP(B11,'Listes des charges'!$B$2:$F$449,4,FALSE)),"",VLOOKUP(B11,'Listes des charges'!$B$2:$F$449,4,FALSE))</f>
        <v/>
      </c>
      <c r="F11" s="12" t="str">
        <f t="shared" si="0"/>
        <v/>
      </c>
      <c r="G11" s="10"/>
      <c r="H11" s="32" t="str">
        <f t="shared" si="1"/>
        <v/>
      </c>
      <c r="I11" s="66" t="s">
        <v>57</v>
      </c>
      <c r="J11" s="66"/>
      <c r="K11" s="66"/>
      <c r="L11" s="23" t="e">
        <f>L6/L5</f>
        <v>#DIV/0!</v>
      </c>
    </row>
    <row r="12" spans="2:12" ht="18.75" customHeight="1" x14ac:dyDescent="0.25">
      <c r="B12" s="5"/>
      <c r="C12" s="4" t="str">
        <f>IF(ISNA(VLOOKUP(B12,'Listes des charges'!$B$2:$F$449,2,FALSE)),"",VLOOKUP(B12,'Listes des charges'!$B$2:$F$449,2,FALSE))</f>
        <v/>
      </c>
      <c r="D12" s="18"/>
      <c r="E12" s="11" t="str">
        <f>IF(ISNA(VLOOKUP(B12,'Listes des charges'!$B$2:$F$449,4,FALSE)),"",VLOOKUP(B12,'Listes des charges'!$B$2:$F$449,4,FALSE))</f>
        <v/>
      </c>
      <c r="F12" s="11" t="str">
        <f t="shared" si="0"/>
        <v/>
      </c>
      <c r="G12" s="11"/>
      <c r="H12" s="32" t="str">
        <f t="shared" si="1"/>
        <v/>
      </c>
      <c r="I12" s="67" t="s">
        <v>7</v>
      </c>
      <c r="J12" s="67"/>
      <c r="K12" s="67"/>
      <c r="L12" s="22" t="e">
        <f>L7*G2</f>
        <v>#VALUE!</v>
      </c>
    </row>
    <row r="13" spans="2:12" ht="15.75" customHeight="1" x14ac:dyDescent="0.25">
      <c r="B13" s="10"/>
      <c r="C13" s="10" t="str">
        <f>IF(ISNA(VLOOKUP(B13,'Listes des charges'!$B$2:$F$449,2,FALSE)),"",VLOOKUP(B13,'Listes des charges'!$B$2:$F$449,2,FALSE))</f>
        <v/>
      </c>
      <c r="D13" s="19"/>
      <c r="E13" s="12" t="str">
        <f>IF(ISNA(VLOOKUP(B13,'Listes des charges'!$B$2:$F$449,4,FALSE)),"",VLOOKUP(B13,'Listes des charges'!$B$2:$F$449,4,FALSE))</f>
        <v/>
      </c>
      <c r="F13" s="12" t="str">
        <f t="shared" si="0"/>
        <v/>
      </c>
      <c r="G13" s="10"/>
      <c r="H13" s="32" t="str">
        <f t="shared" si="1"/>
        <v/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5"/>
      <c r="C14" s="4" t="str">
        <f>IF(ISNA(VLOOKUP(B14,'Listes des charges'!$B$2:$F$449,2,FALSE)),"",VLOOKUP(B14,'Listes des charges'!$B$2:$F$449,2,FALSE))</f>
        <v/>
      </c>
      <c r="D14" s="18"/>
      <c r="E14" s="11" t="str">
        <f>IF(ISNA(VLOOKUP(B14,'Listes des charges'!$B$2:$F$449,4,FALSE)),"",VLOOKUP(B14,'Listes des charges'!$B$2:$F$449,4,FALSE))</f>
        <v/>
      </c>
      <c r="F14" s="11" t="str">
        <f t="shared" si="0"/>
        <v/>
      </c>
      <c r="G14" s="4"/>
      <c r="H14" s="32" t="str">
        <f t="shared" si="1"/>
        <v/>
      </c>
      <c r="I14" s="67" t="s">
        <v>56</v>
      </c>
      <c r="J14" s="67"/>
      <c r="K14" s="67"/>
      <c r="L14" s="22" t="e">
        <f>L12+(L12*L13)</f>
        <v>#VALUE!</v>
      </c>
    </row>
    <row r="15" spans="2:12" ht="15" customHeight="1" x14ac:dyDescent="0.25">
      <c r="B15" s="10"/>
      <c r="C15" s="10" t="str">
        <f>IF(ISNA(VLOOKUP(B15,'Listes des charges'!$B$2:$F$449,2,FALSE)),"",VLOOKUP(B15,'Listes des charges'!$B$2:$F$449,2,FALSE))</f>
        <v/>
      </c>
      <c r="D15" s="19"/>
      <c r="E15" s="12" t="str">
        <f>IF(ISNA(VLOOKUP(B15,'Listes des charges'!$B$2:$F$449,4,FALSE)),"",VLOOKUP(B15,'Listes des charges'!$B$2:$F$449,4,FALSE))</f>
        <v/>
      </c>
      <c r="F15" s="12" t="str">
        <f t="shared" si="0"/>
        <v/>
      </c>
      <c r="G15" s="10"/>
      <c r="H15" s="32" t="str">
        <f t="shared" si="1"/>
        <v/>
      </c>
      <c r="I15" s="66" t="s">
        <v>53</v>
      </c>
      <c r="J15" s="66"/>
      <c r="K15" s="66"/>
      <c r="L15" s="21" t="e">
        <f>L5-L7</f>
        <v>#VALUE!</v>
      </c>
    </row>
    <row r="16" spans="2:12" ht="18.75" customHeight="1" x14ac:dyDescent="0.25">
      <c r="B16" s="5"/>
      <c r="C16" s="4" t="str">
        <f>IF(ISNA(VLOOKUP(B16,'Listes des charges'!$B$2:$F$449,2,FALSE)),"",VLOOKUP(B16,'Listes des charges'!$B$2:$F$449,2,FALSE))</f>
        <v/>
      </c>
      <c r="D16" s="18"/>
      <c r="E16" s="11" t="str">
        <f>IF(ISNA(VLOOKUP(B16,'Listes des charges'!$B$2:$F$449,4,FALSE)),"",VLOOKUP(B16,'Listes des charges'!$B$2:$F$449,4,FALSE))</f>
        <v/>
      </c>
      <c r="F16" s="11" t="str">
        <f t="shared" si="0"/>
        <v/>
      </c>
      <c r="G16" s="4"/>
      <c r="H16" s="32" t="str">
        <f t="shared" si="1"/>
        <v/>
      </c>
      <c r="I16" s="67" t="s">
        <v>59</v>
      </c>
      <c r="J16" s="67"/>
      <c r="K16" s="67"/>
      <c r="L16" s="26" t="e">
        <f>L15/L5</f>
        <v>#VALUE!</v>
      </c>
    </row>
    <row r="17" spans="2:12" ht="18.75" customHeight="1" x14ac:dyDescent="0.25">
      <c r="B17" s="10"/>
      <c r="C17" s="10" t="str">
        <f>IF(ISNA(VLOOKUP(B17,'Listes des charges'!$B$2:$F$449,2,FALSE)),"",VLOOKUP(B17,'Listes des charges'!$B$2:$F$449,2,FALSE))</f>
        <v/>
      </c>
      <c r="D17" s="19"/>
      <c r="E17" s="12" t="str">
        <f>IF(ISNA(VLOOKUP(B17,'Listes des charges'!$B$2:$F$449,4,FALSE)),"",VLOOKUP(B17,'Listes des charges'!$B$2:$F$449,4,FALSE))</f>
        <v/>
      </c>
      <c r="F17" s="12" t="str">
        <f t="shared" si="0"/>
        <v/>
      </c>
      <c r="G17" s="10"/>
      <c r="H17" s="32" t="str">
        <f t="shared" si="1"/>
        <v/>
      </c>
      <c r="I17" s="66" t="s">
        <v>50</v>
      </c>
      <c r="J17" s="66"/>
      <c r="K17" s="66"/>
      <c r="L17" s="21" t="e">
        <f>L5-L8</f>
        <v>#VALUE!</v>
      </c>
    </row>
    <row r="18" spans="2:12" ht="15.75" customHeight="1" x14ac:dyDescent="0.25">
      <c r="B18" s="5"/>
      <c r="C18" s="4" t="str">
        <f>IF(ISNA(VLOOKUP(B18,'Listes des charges'!$B$2:$F$449,2,FALSE)),"",VLOOKUP(B18,'Listes des charges'!$B$2:$F$449,2,FALSE))</f>
        <v/>
      </c>
      <c r="D18" s="18"/>
      <c r="E18" s="11" t="str">
        <f>IF(ISNA(VLOOKUP(B18,'Listes des charges'!$B$2:$F$449,4,FALSE)),"",VLOOKUP(B18,'Listes des charges'!$B$2:$F$449,4,FALSE))</f>
        <v/>
      </c>
      <c r="F18" s="11" t="str">
        <f t="shared" si="0"/>
        <v/>
      </c>
      <c r="G18" s="4"/>
      <c r="H18" s="32" t="str">
        <f t="shared" si="1"/>
        <v/>
      </c>
      <c r="I18" s="67" t="s">
        <v>58</v>
      </c>
      <c r="J18" s="67"/>
      <c r="K18" s="67"/>
      <c r="L18" s="26" t="e">
        <f>L17/L5</f>
        <v>#VALUE!</v>
      </c>
    </row>
    <row r="19" spans="2:12" ht="20.25" customHeight="1" outlineLevel="1" x14ac:dyDescent="0.25">
      <c r="B19" s="10"/>
      <c r="C19" s="10" t="str">
        <f>IF(ISNA(VLOOKUP(B19,'Listes des charges'!$B$2:$F$449,2,FALSE)),"",VLOOKUP(B19,'Listes des charges'!$B$2:$F$449,2,FALSE))</f>
        <v/>
      </c>
      <c r="D19" s="19"/>
      <c r="E19" s="12" t="str">
        <f>IF(ISNA(VLOOKUP(B19,'Listes des charges'!$B$2:$F$449,4,FALSE)),"",VLOOKUP(B19,'Listes des charges'!$B$2:$F$449,4,FALSE))</f>
        <v/>
      </c>
      <c r="F19" s="12" t="str">
        <f t="shared" si="0"/>
        <v/>
      </c>
      <c r="G19" s="10"/>
      <c r="H19" s="32" t="str">
        <f t="shared" si="1"/>
        <v/>
      </c>
      <c r="I19" s="66" t="s">
        <v>51</v>
      </c>
      <c r="J19" s="66"/>
      <c r="K19" s="66"/>
      <c r="L19" s="21" t="e">
        <f>L17*K2</f>
        <v>#VALUE!</v>
      </c>
    </row>
    <row r="20" spans="2:12" ht="15.75" outlineLevel="1" x14ac:dyDescent="0.25">
      <c r="B20" s="5"/>
      <c r="C20" s="4" t="str">
        <f>IF(ISNA(VLOOKUP(B20,'Listes des charges'!$B$2:$F$449,2,FALSE)),"",VLOOKUP(B20,'Listes des charges'!$B$2:$F$449,2,FALSE))</f>
        <v/>
      </c>
      <c r="D20" s="18"/>
      <c r="E20" s="11" t="str">
        <f>IF(ISNA(VLOOKUP(B20,'Listes des charges'!$B$2:$F$449,4,FALSE)),"",VLOOKUP(B20,'Listes des charges'!$B$2:$F$449,4,FALSE))</f>
        <v/>
      </c>
      <c r="F20" s="11" t="str">
        <f t="shared" si="0"/>
        <v/>
      </c>
      <c r="G20" s="4"/>
      <c r="H20" s="32" t="str">
        <f t="shared" si="1"/>
        <v/>
      </c>
      <c r="I20" s="67" t="s">
        <v>52</v>
      </c>
      <c r="J20" s="67"/>
      <c r="K20" s="67"/>
      <c r="L20" s="22" t="e">
        <f>L19*12</f>
        <v>#VALUE!</v>
      </c>
    </row>
    <row r="21" spans="2:12" outlineLevel="1" x14ac:dyDescent="0.25">
      <c r="B21" s="10"/>
      <c r="C21" s="10" t="str">
        <f>IF(ISNA(VLOOKUP(B21,'Listes des charges'!$B$2:$F$449,2,FALSE)),"",VLOOKUP(B21,'Listes des charges'!$B$2:$F$449,2,FALSE))</f>
        <v/>
      </c>
      <c r="D21" s="19"/>
      <c r="E21" s="12" t="str">
        <f>IF(ISNA(VLOOKUP(B21,'Listes des charges'!$B$2:$F$449,4,FALSE)),"",VLOOKUP(B21,'Listes des charges'!$B$2:$F$449,4,FALSE))</f>
        <v/>
      </c>
      <c r="F21" s="12" t="str">
        <f t="shared" si="0"/>
        <v/>
      </c>
      <c r="G21" s="10"/>
      <c r="H21" s="32" t="str">
        <f t="shared" si="1"/>
        <v/>
      </c>
    </row>
    <row r="22" spans="2:12" outlineLevel="1" x14ac:dyDescent="0.25">
      <c r="B22" s="5"/>
      <c r="C22" s="4" t="str">
        <f>IF(ISNA(VLOOKUP(B22,'Listes des charges'!$B$2:$F$449,2,FALSE)),"",VLOOKUP(B22,'Listes des charges'!$B$2:$F$449,2,FALSE))</f>
        <v/>
      </c>
      <c r="D22" s="18"/>
      <c r="E22" s="11" t="str">
        <f>IF(ISNA(VLOOKUP(B22,'Listes des charges'!$B$2:$F$449,4,FALSE)),"",VLOOKUP(B22,'Listes des charges'!$B$2:$F$449,4,FALSE))</f>
        <v/>
      </c>
      <c r="F22" s="11" t="str">
        <f t="shared" si="0"/>
        <v/>
      </c>
      <c r="G22" s="4"/>
      <c r="H22" s="32" t="str">
        <f t="shared" si="1"/>
        <v/>
      </c>
    </row>
    <row r="23" spans="2:12" outlineLevel="1" x14ac:dyDescent="0.25">
      <c r="B23" s="10"/>
      <c r="C23" s="10" t="str">
        <f>IF(ISNA(VLOOKUP(B23,'Listes des charges'!$B$2:$F$449,2,FALSE)),"",VLOOKUP(B23,'Listes des charges'!$B$2:$F$449,2,FALSE))</f>
        <v/>
      </c>
      <c r="D23" s="19"/>
      <c r="E23" s="12" t="str">
        <f>IF(ISNA(VLOOKUP(B23,'Listes des charges'!$B$2:$F$449,4,FALSE)),"",VLOOKUP(B23,'Listes des charges'!$B$2:$F$449,4,FALSE))</f>
        <v/>
      </c>
      <c r="F23" s="12" t="str">
        <f t="shared" si="0"/>
        <v/>
      </c>
      <c r="G23" s="10"/>
      <c r="H23" s="32" t="str">
        <f t="shared" si="1"/>
        <v/>
      </c>
    </row>
    <row r="24" spans="2:12" outlineLevel="1" x14ac:dyDescent="0.25">
      <c r="B24" s="5"/>
      <c r="C24" s="4" t="str">
        <f>IF(ISNA(VLOOKUP(B24,'Listes des charges'!$B$2:$F$449,2,FALSE)),"",VLOOKUP(B24,'Listes des charges'!$B$2:$F$449,2,FALSE))</f>
        <v/>
      </c>
      <c r="D24" s="18"/>
      <c r="E24" s="11" t="str">
        <f>IF(ISNA(VLOOKUP(B24,'Listes des charges'!$B$2:$F$449,4,FALSE)),"",VLOOKUP(B24,'Listes des charges'!$B$2:$F$449,4,FALSE))</f>
        <v/>
      </c>
      <c r="F24" s="11" t="str">
        <f t="shared" si="0"/>
        <v/>
      </c>
      <c r="G24" s="4"/>
      <c r="H24" s="32" t="str">
        <f t="shared" si="1"/>
        <v/>
      </c>
      <c r="I24" s="28"/>
    </row>
    <row r="25" spans="2:12" outlineLevel="1" x14ac:dyDescent="0.25">
      <c r="B25" s="10"/>
      <c r="C25" s="10" t="str">
        <f>IF(ISNA(VLOOKUP(B25,'Listes des charges'!$B$2:$F$449,2,FALSE)),"",VLOOKUP(B25,'Listes des charges'!$B$2:$F$449,2,FALSE))</f>
        <v/>
      </c>
      <c r="D25" s="19"/>
      <c r="E25" s="12" t="str">
        <f>IF(ISNA(VLOOKUP(B25,'Listes des charges'!$B$2:$F$449,4,FALSE)),"",VLOOKUP(B25,'Listes des charges'!$B$2:$F$449,4,FALSE))</f>
        <v/>
      </c>
      <c r="F25" s="12" t="str">
        <f t="shared" si="0"/>
        <v/>
      </c>
      <c r="G25" s="10"/>
      <c r="H25" s="32" t="str">
        <f t="shared" si="1"/>
        <v/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8" t="s">
        <v>193</v>
      </c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e">
        <f t="shared" si="0"/>
        <v>#VALUE!</v>
      </c>
      <c r="G38" s="4"/>
      <c r="H38" s="32" t="e">
        <f t="shared" si="1"/>
        <v>#VALUE!</v>
      </c>
    </row>
    <row r="39" spans="2:8" outlineLevel="1" x14ac:dyDescent="0.25">
      <c r="B39" s="10"/>
      <c r="C39" s="10" t="str">
        <f>IF(ISNA(VLOOKUP(B39,'Listes des charges'!$B$2:$F$449,2,FALSE)),"",VLOOKUP(B39,'Listes des charges'!$B$2:$F$449,2,FALSE))</f>
        <v/>
      </c>
      <c r="D39" s="19">
        <v>166</v>
      </c>
      <c r="E39" s="12" t="str">
        <f>IF(ISNA(VLOOKUP(B39,'Listes des charges'!$B$2:$F$449,4,FALSE)),"",VLOOKUP(B39,'Listes des charges'!$B$2:$F$449,4,FALSE))</f>
        <v/>
      </c>
      <c r="F39" s="12" t="str">
        <f t="shared" si="0"/>
        <v/>
      </c>
      <c r="G39" s="10"/>
      <c r="H39" s="32" t="str">
        <f t="shared" si="1"/>
        <v/>
      </c>
    </row>
    <row r="40" spans="2:8" outlineLevel="1" x14ac:dyDescent="0.25">
      <c r="B40" s="5"/>
      <c r="C40" s="4" t="str">
        <f>IF(ISNA(VLOOKUP(B40,'Listes des charges'!$B$2:$F$449,2,FALSE)),"",VLOOKUP(B40,'Listes des charges'!$B$2:$F$449,2,FALSE))</f>
        <v/>
      </c>
      <c r="D40" s="18">
        <v>1</v>
      </c>
      <c r="E40" s="11" t="str">
        <f>IF(ISNA(VLOOKUP(B40,'Listes des charges'!$B$2:$F$449,4,FALSE)),"",VLOOKUP(B40,'Listes des charges'!$B$2:$F$449,4,FALSE))</f>
        <v/>
      </c>
      <c r="F40" s="11" t="str">
        <f t="shared" si="0"/>
        <v/>
      </c>
      <c r="G40" s="4"/>
      <c r="H40" s="32" t="str">
        <f t="shared" si="1"/>
        <v/>
      </c>
    </row>
    <row r="41" spans="2:8" outlineLevel="1" x14ac:dyDescent="0.25">
      <c r="B41" s="10"/>
      <c r="C41" s="10" t="str">
        <f>IF(ISNA(VLOOKUP(B41,'Listes des charges'!$B$2:$F$449,2,FALSE)),"",VLOOKUP(B41,'Listes des charges'!$B$2:$F$449,2,FALSE))</f>
        <v/>
      </c>
      <c r="D41" s="19">
        <v>3</v>
      </c>
      <c r="E41" s="12" t="str">
        <f>IF(ISNA(VLOOKUP(B41,'Listes des charges'!$B$2:$F$449,4,FALSE)),"",VLOOKUP(B41,'Listes des charges'!$B$2:$F$449,4,FALSE))</f>
        <v/>
      </c>
      <c r="F41" s="12" t="str">
        <f t="shared" si="0"/>
        <v/>
      </c>
      <c r="G41" s="10"/>
      <c r="H41" s="32" t="str">
        <f t="shared" si="1"/>
        <v/>
      </c>
    </row>
    <row r="42" spans="2:8" outlineLevel="1" x14ac:dyDescent="0.25">
      <c r="B42" s="5"/>
      <c r="C42" s="4" t="str">
        <f>IF(ISNA(VLOOKUP(B42,'Listes des charges'!$B$2:$F$449,2,FALSE)),"",VLOOKUP(B42,'Listes des charges'!$B$2:$F$449,2,FALSE))</f>
        <v/>
      </c>
      <c r="D42" s="18">
        <v>0.1</v>
      </c>
      <c r="E42" s="11" t="str">
        <f>IF(ISNA(VLOOKUP(B42,'Listes des charges'!$B$2:$F$449,4,FALSE)),"",VLOOKUP(B42,'Listes des charges'!$B$2:$F$449,4,FALSE))</f>
        <v/>
      </c>
      <c r="F42" s="11" t="str">
        <f t="shared" si="0"/>
        <v/>
      </c>
      <c r="G42" s="4"/>
      <c r="H42" s="32" t="str">
        <f t="shared" si="1"/>
        <v/>
      </c>
    </row>
    <row r="43" spans="2:8" outlineLevel="1" x14ac:dyDescent="0.25">
      <c r="B43" s="10"/>
      <c r="C43" s="10" t="str">
        <f>IF(ISNA(VLOOKUP(B43,'Listes des charges'!$B$2:$F$449,2,FALSE)),"",VLOOKUP(B43,'Listes des charges'!$B$2:$F$449,2,FALSE))</f>
        <v/>
      </c>
      <c r="D43" s="19">
        <v>4.2</v>
      </c>
      <c r="E43" s="12" t="str">
        <f>IF(ISNA(VLOOKUP(B43,'Listes des charges'!$B$2:$F$449,4,FALSE)),"",VLOOKUP(B43,'Listes des charges'!$B$2:$F$449,4,FALSE))</f>
        <v/>
      </c>
      <c r="F43" s="12" t="str">
        <f t="shared" si="0"/>
        <v/>
      </c>
      <c r="G43" s="10"/>
      <c r="H43" s="32" t="str">
        <f t="shared" si="1"/>
        <v/>
      </c>
    </row>
    <row r="44" spans="2:8" outlineLevel="1" x14ac:dyDescent="0.25">
      <c r="B44" s="48" t="s">
        <v>196</v>
      </c>
      <c r="C44" s="4">
        <f>IF(ISNA(VLOOKUP(B44,'Listes des charges'!$B$2:$F$449,2,FALSE)),"",VLOOKUP(B44,'Listes des charges'!$B$2:$F$449,2,FALSE))</f>
        <v>0</v>
      </c>
      <c r="D44" s="18"/>
      <c r="E44" s="11">
        <f>IF(ISNA(VLOOKUP(B44,'Listes des charges'!$B$2:$F$449,4,FALSE)),"",VLOOKUP(B44,'Listes des charges'!$B$2:$F$449,4,FALSE))</f>
        <v>0</v>
      </c>
      <c r="F44" s="11" t="e">
        <f t="shared" si="0"/>
        <v>#DIV/0!</v>
      </c>
      <c r="G44" s="4"/>
      <c r="H44" s="32" t="e">
        <f t="shared" si="1"/>
        <v>#DIV/0!</v>
      </c>
    </row>
    <row r="45" spans="2:8" outlineLevel="1" x14ac:dyDescent="0.25">
      <c r="B45" s="10"/>
      <c r="C45" s="10" t="str">
        <f>IF(ISNA(VLOOKUP(B45,'Listes des charges'!$B$2:$F$449,2,FALSE)),"",VLOOKUP(B45,'Listes des charges'!$B$2:$F$449,2,FALSE))</f>
        <v/>
      </c>
      <c r="D45" s="19"/>
      <c r="E45" s="12" t="str">
        <f>IF(ISNA(VLOOKUP(B45,'Listes des charges'!$B$2:$F$449,4,FALSE)),"",VLOOKUP(B45,'Listes des charges'!$B$2:$F$449,4,FALSE))</f>
        <v/>
      </c>
      <c r="F45" s="12" t="str">
        <f t="shared" si="0"/>
        <v/>
      </c>
      <c r="G45" s="10"/>
      <c r="H45" s="32" t="str">
        <f t="shared" si="1"/>
        <v/>
      </c>
    </row>
    <row r="46" spans="2:8" outlineLevel="1" x14ac:dyDescent="0.25">
      <c r="B46" s="4"/>
      <c r="C46" s="4" t="str">
        <f>IF(ISNA(VLOOKUP(B46,'Listes des charges'!$B$2:$F$449,2,FALSE)),"",VLOOKUP(B46,'Listes des charges'!$B$2:$F$449,2,FALSE))</f>
        <v/>
      </c>
      <c r="D46" s="18"/>
      <c r="E46" s="11" t="str">
        <f>IF(ISNA(VLOOKUP(B46,'Listes des charges'!$B$2:$F$449,4,FALSE)),"",VLOOKUP(B46,'Listes des charges'!$B$2:$F$449,4,FALSE))</f>
        <v/>
      </c>
      <c r="F46" s="11" t="str">
        <f t="shared" si="0"/>
        <v/>
      </c>
      <c r="G46" s="4"/>
      <c r="H46" s="32" t="str">
        <f t="shared" si="1"/>
        <v/>
      </c>
    </row>
    <row r="47" spans="2:8" outlineLevel="1" x14ac:dyDescent="0.25">
      <c r="B47" s="10"/>
      <c r="C47" s="10" t="str">
        <f>IF(ISNA(VLOOKUP(B47,'Listes des charges'!$B$2:$F$449,2,FALSE)),"",VLOOKUP(B47,'Listes des charges'!$B$2:$F$449,2,FALSE))</f>
        <v/>
      </c>
      <c r="D47" s="19"/>
      <c r="E47" s="12" t="str">
        <f>IF(ISNA(VLOOKUP(B47,'Listes des charges'!$B$2:$F$449,4,FALSE)),"",VLOOKUP(B47,'Listes des charges'!$B$2:$F$449,4,FALSE))</f>
        <v/>
      </c>
      <c r="F47" s="12" t="str">
        <f t="shared" si="0"/>
        <v/>
      </c>
      <c r="G47" s="10"/>
      <c r="H47" s="32" t="str">
        <f t="shared" si="1"/>
        <v/>
      </c>
    </row>
    <row r="48" spans="2:8" outlineLevel="1" x14ac:dyDescent="0.25"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0"/>
        <v/>
      </c>
      <c r="G48" s="4"/>
      <c r="H48" s="32" t="str">
        <f t="shared" si="1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2060"/>
  </sheetPr>
  <dimension ref="B1:L57"/>
  <sheetViews>
    <sheetView topLeftCell="A25" workbookViewId="0">
      <selection activeCell="F9" sqref="F9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/>
      <c r="D2" s="68"/>
      <c r="F2" s="7" t="s">
        <v>19</v>
      </c>
      <c r="G2" s="15"/>
      <c r="I2" s="75" t="s">
        <v>20</v>
      </c>
      <c r="J2" s="76"/>
      <c r="K2" s="69"/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/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 t="e">
        <f>SUM(F6:F36)</f>
        <v>#DIV/0!</v>
      </c>
    </row>
    <row r="7" spans="2:12" ht="15" customHeight="1" x14ac:dyDescent="0.25">
      <c r="B7" s="10" t="s">
        <v>22</v>
      </c>
      <c r="C7" s="10">
        <f>IF(ISNA(VLOOKUP(B7,'Listes des charges'!$B$2:$F$449,2,FALSE)),"",VLOOKUP(B7,'Listes des charges'!$B$2:$F$449,2,FALSE))</f>
        <v>0</v>
      </c>
      <c r="D7" s="19"/>
      <c r="E7" s="12">
        <f>IF(ISNA(VLOOKUP(B7,'Listes des charges'!$B$2:$F$449,4,FALSE)),"",VLOOKUP(B7,'Listes des charges'!$B$2:$F$449,4,FALSE))</f>
        <v>83.33</v>
      </c>
      <c r="F7" s="12" t="e">
        <f t="shared" ref="F7:F57" si="0">IF(B7="","",IF(D7&lt;&gt;"",((D7*E7)/1000),IF(D7="",(E7*2/3)/$K$2)))</f>
        <v>#DIV/0!</v>
      </c>
      <c r="G7" s="10"/>
      <c r="H7" s="32" t="e">
        <f t="shared" ref="H7:H57" si="1">IF(AND(F7&gt;0,F7&lt;&gt;""),1,"")</f>
        <v>#DIV/0!</v>
      </c>
      <c r="I7" s="66" t="s">
        <v>54</v>
      </c>
      <c r="J7" s="66"/>
      <c r="K7" s="66"/>
      <c r="L7" s="21" t="e">
        <f>SUM(F37:F80)</f>
        <v>#VALUE!</v>
      </c>
    </row>
    <row r="8" spans="2:12" ht="15" customHeight="1" x14ac:dyDescent="0.25">
      <c r="B8" s="5" t="s">
        <v>23</v>
      </c>
      <c r="C8" s="4">
        <f>IF(ISNA(VLOOKUP(B8,'Listes des charges'!$B$2:$F$449,2,FALSE)),"",VLOOKUP(B8,'Listes des charges'!$B$2:$F$449,2,FALSE))</f>
        <v>0</v>
      </c>
      <c r="D8" s="18"/>
      <c r="E8" s="11">
        <f>IF(ISNA(VLOOKUP(B8,'Listes des charges'!$B$2:$F$449,4,FALSE)),"",VLOOKUP(B8,'Listes des charges'!$B$2:$F$449,4,FALSE))</f>
        <v>956.0185185185187</v>
      </c>
      <c r="F8" s="11" t="e">
        <f t="shared" si="0"/>
        <v>#DIV/0!</v>
      </c>
      <c r="G8" s="4"/>
      <c r="H8" s="32" t="e">
        <f t="shared" si="1"/>
        <v>#DIV/0!</v>
      </c>
      <c r="I8" s="67" t="s">
        <v>4</v>
      </c>
      <c r="J8" s="67"/>
      <c r="K8" s="67"/>
      <c r="L8" s="22" t="e">
        <f>L6+L7</f>
        <v>#DIV/0!</v>
      </c>
    </row>
    <row r="9" spans="2:12" ht="15" customHeight="1" x14ac:dyDescent="0.25">
      <c r="B9" s="10" t="s">
        <v>24</v>
      </c>
      <c r="C9" s="10">
        <f>IF(ISNA(VLOOKUP(B9,'Listes des charges'!$B$2:$F$449,2,FALSE)),"",VLOOKUP(B9,'Listes des charges'!$B$2:$F$449,2,FALSE))</f>
        <v>0</v>
      </c>
      <c r="D9" s="19"/>
      <c r="E9" s="12">
        <f>IF(ISNA(VLOOKUP(B9,'Listes des charges'!$B$2:$F$449,4,FALSE)),"",VLOOKUP(B9,'Listes des charges'!$B$2:$F$449,4,FALSE))</f>
        <v>700</v>
      </c>
      <c r="F9" s="12" t="e">
        <f t="shared" si="0"/>
        <v>#DIV/0!</v>
      </c>
      <c r="G9" s="10"/>
      <c r="H9" s="32" t="e">
        <f t="shared" si="1"/>
        <v>#DIV/0!</v>
      </c>
      <c r="I9" s="66" t="s">
        <v>5</v>
      </c>
      <c r="J9" s="66"/>
      <c r="K9" s="66"/>
      <c r="L9" s="21" t="e">
        <f>AVERAGE(F:F)</f>
        <v>#DIV/0!</v>
      </c>
    </row>
    <row r="10" spans="2:12" ht="18.75" customHeight="1" x14ac:dyDescent="0.25">
      <c r="B10" s="5" t="s">
        <v>25</v>
      </c>
      <c r="C10" s="4">
        <f>IF(ISNA(VLOOKUP(B10,'Listes des charges'!$B$2:$F$449,2,FALSE)),"",VLOOKUP(B10,'Listes des charges'!$B$2:$F$449,2,FALSE))</f>
        <v>0</v>
      </c>
      <c r="D10" s="18"/>
      <c r="E10" s="11">
        <f>IF(ISNA(VLOOKUP(B10,'Listes des charges'!$B$2:$F$449,4,FALSE)),"",VLOOKUP(B10,'Listes des charges'!$B$2:$F$449,4,FALSE))</f>
        <v>66</v>
      </c>
      <c r="F10" s="11" t="e">
        <f t="shared" si="0"/>
        <v>#DIV/0!</v>
      </c>
      <c r="G10" s="4"/>
      <c r="H10" s="32" t="e">
        <f t="shared" si="1"/>
        <v>#DIV/0!</v>
      </c>
      <c r="I10" s="67" t="s">
        <v>6</v>
      </c>
      <c r="J10" s="67"/>
      <c r="K10" s="67"/>
      <c r="L10" s="26" t="e">
        <f>L7/L5</f>
        <v>#VALUE!</v>
      </c>
    </row>
    <row r="11" spans="2:12" ht="18.75" customHeight="1" x14ac:dyDescent="0.25">
      <c r="B11" s="10" t="s">
        <v>26</v>
      </c>
      <c r="C11" s="10">
        <f>IF(ISNA(VLOOKUP(B11,'Listes des charges'!$B$2:$F$449,2,FALSE)),"",VLOOKUP(B11,'Listes des charges'!$B$2:$F$449,2,FALSE))</f>
        <v>0</v>
      </c>
      <c r="D11" s="19"/>
      <c r="E11" s="12">
        <f>IF(ISNA(VLOOKUP(B11,'Listes des charges'!$B$2:$F$449,4,FALSE)),"",VLOOKUP(B11,'Listes des charges'!$B$2:$F$449,4,FALSE))</f>
        <v>41.67</v>
      </c>
      <c r="F11" s="12" t="e">
        <f t="shared" si="0"/>
        <v>#DIV/0!</v>
      </c>
      <c r="G11" s="10"/>
      <c r="H11" s="32" t="e">
        <f t="shared" si="1"/>
        <v>#DIV/0!</v>
      </c>
      <c r="I11" s="66" t="s">
        <v>57</v>
      </c>
      <c r="J11" s="66"/>
      <c r="K11" s="66"/>
      <c r="L11" s="23" t="e">
        <f>L6/L5</f>
        <v>#DIV/0!</v>
      </c>
    </row>
    <row r="12" spans="2:12" ht="18.75" customHeight="1" x14ac:dyDescent="0.25">
      <c r="B12" s="5" t="s">
        <v>27</v>
      </c>
      <c r="C12" s="4">
        <f>IF(ISNA(VLOOKUP(B12,'Listes des charges'!$B$2:$F$449,2,FALSE)),"",VLOOKUP(B12,'Listes des charges'!$B$2:$F$449,2,FALSE))</f>
        <v>0</v>
      </c>
      <c r="D12" s="18"/>
      <c r="E12" s="11">
        <f>IF(ISNA(VLOOKUP(B12,'Listes des charges'!$B$2:$F$449,4,FALSE)),"",VLOOKUP(B12,'Listes des charges'!$B$2:$F$449,4,FALSE))</f>
        <v>125</v>
      </c>
      <c r="F12" s="11" t="e">
        <f t="shared" si="0"/>
        <v>#DIV/0!</v>
      </c>
      <c r="G12" s="11"/>
      <c r="H12" s="32" t="e">
        <f t="shared" si="1"/>
        <v>#DIV/0!</v>
      </c>
      <c r="I12" s="67" t="s">
        <v>7</v>
      </c>
      <c r="J12" s="67"/>
      <c r="K12" s="67"/>
      <c r="L12" s="22" t="e">
        <f>L7*G2</f>
        <v>#VALUE!</v>
      </c>
    </row>
    <row r="13" spans="2:12" ht="15.75" customHeight="1" x14ac:dyDescent="0.25">
      <c r="B13" s="10" t="s">
        <v>28</v>
      </c>
      <c r="C13" s="10">
        <f>IF(ISNA(VLOOKUP(B13,'Listes des charges'!$B$2:$F$449,2,FALSE)),"",VLOOKUP(B13,'Listes des charges'!$B$2:$F$449,2,FALSE))</f>
        <v>0</v>
      </c>
      <c r="D13" s="19"/>
      <c r="E13" s="12">
        <f>IF(ISNA(VLOOKUP(B13,'Listes des charges'!$B$2:$F$449,4,FALSE)),"",VLOOKUP(B13,'Listes des charges'!$B$2:$F$449,4,FALSE))</f>
        <v>83.33</v>
      </c>
      <c r="F13" s="12" t="e">
        <f t="shared" si="0"/>
        <v>#DIV/0!</v>
      </c>
      <c r="G13" s="10"/>
      <c r="H13" s="32" t="e">
        <f t="shared" si="1"/>
        <v>#DIV/0!</v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5" t="s">
        <v>29</v>
      </c>
      <c r="C14" s="4">
        <f>IF(ISNA(VLOOKUP(B14,'Listes des charges'!$B$2:$F$449,2,FALSE)),"",VLOOKUP(B14,'Listes des charges'!$B$2:$F$449,2,FALSE))</f>
        <v>0</v>
      </c>
      <c r="D14" s="18"/>
      <c r="E14" s="11">
        <f>IF(ISNA(VLOOKUP(B14,'Listes des charges'!$B$2:$F$449,4,FALSE)),"",VLOOKUP(B14,'Listes des charges'!$B$2:$F$449,4,FALSE))</f>
        <v>41.67</v>
      </c>
      <c r="F14" s="11" t="e">
        <f t="shared" si="0"/>
        <v>#DIV/0!</v>
      </c>
      <c r="G14" s="4"/>
      <c r="H14" s="32" t="e">
        <f t="shared" si="1"/>
        <v>#DIV/0!</v>
      </c>
      <c r="I14" s="67" t="s">
        <v>56</v>
      </c>
      <c r="J14" s="67"/>
      <c r="K14" s="67"/>
      <c r="L14" s="22" t="e">
        <f>L12+(L12*L13)</f>
        <v>#VALUE!</v>
      </c>
    </row>
    <row r="15" spans="2:12" ht="15" customHeight="1" x14ac:dyDescent="0.25">
      <c r="B15" s="10" t="s">
        <v>30</v>
      </c>
      <c r="C15" s="10">
        <f>IF(ISNA(VLOOKUP(B15,'Listes des charges'!$B$2:$F$449,2,FALSE)),"",VLOOKUP(B15,'Listes des charges'!$B$2:$F$449,2,FALSE))</f>
        <v>0</v>
      </c>
      <c r="D15" s="19"/>
      <c r="E15" s="12">
        <f>IF(ISNA(VLOOKUP(B15,'Listes des charges'!$B$2:$F$449,4,FALSE)),"",VLOOKUP(B15,'Listes des charges'!$B$2:$F$449,4,FALSE))</f>
        <v>41.67</v>
      </c>
      <c r="F15" s="12" t="e">
        <f t="shared" si="0"/>
        <v>#DIV/0!</v>
      </c>
      <c r="G15" s="10"/>
      <c r="H15" s="32" t="e">
        <f t="shared" si="1"/>
        <v>#DIV/0!</v>
      </c>
      <c r="I15" s="66" t="s">
        <v>53</v>
      </c>
      <c r="J15" s="66"/>
      <c r="K15" s="66"/>
      <c r="L15" s="21" t="e">
        <f>L5-L7</f>
        <v>#VALUE!</v>
      </c>
    </row>
    <row r="16" spans="2:12" ht="18.75" customHeight="1" x14ac:dyDescent="0.25">
      <c r="B16" s="5" t="s">
        <v>31</v>
      </c>
      <c r="C16" s="4">
        <f>IF(ISNA(VLOOKUP(B16,'Listes des charges'!$B$2:$F$449,2,FALSE)),"",VLOOKUP(B16,'Listes des charges'!$B$2:$F$449,2,FALSE))</f>
        <v>0</v>
      </c>
      <c r="D16" s="18"/>
      <c r="E16" s="11">
        <f>IF(ISNA(VLOOKUP(B16,'Listes des charges'!$B$2:$F$449,4,FALSE)),"",VLOOKUP(B16,'Listes des charges'!$B$2:$F$449,4,FALSE))</f>
        <v>41.67</v>
      </c>
      <c r="F16" s="11" t="e">
        <f t="shared" si="0"/>
        <v>#DIV/0!</v>
      </c>
      <c r="G16" s="4"/>
      <c r="H16" s="32" t="e">
        <f t="shared" si="1"/>
        <v>#DIV/0!</v>
      </c>
      <c r="I16" s="67" t="s">
        <v>59</v>
      </c>
      <c r="J16" s="67"/>
      <c r="K16" s="67"/>
      <c r="L16" s="26" t="e">
        <f>L15/L5</f>
        <v>#VALUE!</v>
      </c>
    </row>
    <row r="17" spans="2:12" ht="18.75" customHeight="1" x14ac:dyDescent="0.25">
      <c r="B17" s="10" t="s">
        <v>32</v>
      </c>
      <c r="C17" s="10">
        <f>IF(ISNA(VLOOKUP(B17,'Listes des charges'!$B$2:$F$449,2,FALSE)),"",VLOOKUP(B17,'Listes des charges'!$B$2:$F$449,2,FALSE))</f>
        <v>0</v>
      </c>
      <c r="D17" s="19"/>
      <c r="E17" s="12">
        <f>IF(ISNA(VLOOKUP(B17,'Listes des charges'!$B$2:$F$449,4,FALSE)),"",VLOOKUP(B17,'Listes des charges'!$B$2:$F$449,4,FALSE))</f>
        <v>41.67</v>
      </c>
      <c r="F17" s="12" t="e">
        <f t="shared" si="0"/>
        <v>#DIV/0!</v>
      </c>
      <c r="G17" s="10"/>
      <c r="H17" s="32" t="e">
        <f t="shared" si="1"/>
        <v>#DIV/0!</v>
      </c>
      <c r="I17" s="66" t="s">
        <v>50</v>
      </c>
      <c r="J17" s="66"/>
      <c r="K17" s="66"/>
      <c r="L17" s="21" t="e">
        <f>L5-L8</f>
        <v>#DIV/0!</v>
      </c>
    </row>
    <row r="18" spans="2:12" ht="15.75" customHeight="1" x14ac:dyDescent="0.25">
      <c r="B18" s="5" t="s">
        <v>33</v>
      </c>
      <c r="C18" s="4">
        <f>IF(ISNA(VLOOKUP(B18,'Listes des charges'!$B$2:$F$449,2,FALSE)),"",VLOOKUP(B18,'Listes des charges'!$B$2:$F$449,2,FALSE))</f>
        <v>0</v>
      </c>
      <c r="D18" s="18"/>
      <c r="E18" s="11">
        <f>IF(ISNA(VLOOKUP(B18,'Listes des charges'!$B$2:$F$449,4,FALSE)),"",VLOOKUP(B18,'Listes des charges'!$B$2:$F$449,4,FALSE))</f>
        <v>41.67</v>
      </c>
      <c r="F18" s="11" t="e">
        <f t="shared" si="0"/>
        <v>#DIV/0!</v>
      </c>
      <c r="G18" s="4"/>
      <c r="H18" s="32" t="e">
        <f t="shared" si="1"/>
        <v>#DIV/0!</v>
      </c>
      <c r="I18" s="67" t="s">
        <v>58</v>
      </c>
      <c r="J18" s="67"/>
      <c r="K18" s="67"/>
      <c r="L18" s="26" t="e">
        <f>L17/L5</f>
        <v>#DIV/0!</v>
      </c>
    </row>
    <row r="19" spans="2:12" ht="20.25" customHeight="1" outlineLevel="1" x14ac:dyDescent="0.25">
      <c r="B19" s="10" t="s">
        <v>34</v>
      </c>
      <c r="C19" s="10">
        <f>IF(ISNA(VLOOKUP(B19,'Listes des charges'!$B$2:$F$449,2,FALSE)),"",VLOOKUP(B19,'Listes des charges'!$B$2:$F$449,2,FALSE))</f>
        <v>0</v>
      </c>
      <c r="D19" s="19"/>
      <c r="E19" s="12">
        <f>IF(ISNA(VLOOKUP(B19,'Listes des charges'!$B$2:$F$449,4,FALSE)),"",VLOOKUP(B19,'Listes des charges'!$B$2:$F$449,4,FALSE))</f>
        <v>41.67</v>
      </c>
      <c r="F19" s="12" t="e">
        <f t="shared" si="0"/>
        <v>#DIV/0!</v>
      </c>
      <c r="G19" s="10"/>
      <c r="H19" s="32" t="e">
        <f t="shared" si="1"/>
        <v>#DIV/0!</v>
      </c>
      <c r="I19" s="66" t="s">
        <v>51</v>
      </c>
      <c r="J19" s="66"/>
      <c r="K19" s="66"/>
      <c r="L19" s="21" t="e">
        <f>L17*K2</f>
        <v>#DIV/0!</v>
      </c>
    </row>
    <row r="20" spans="2:12" ht="15.75" outlineLevel="1" x14ac:dyDescent="0.25">
      <c r="B20" s="5" t="s">
        <v>35</v>
      </c>
      <c r="C20" s="4">
        <f>IF(ISNA(VLOOKUP(B20,'Listes des charges'!$B$2:$F$449,2,FALSE)),"",VLOOKUP(B20,'Listes des charges'!$B$2:$F$449,2,FALSE))</f>
        <v>0</v>
      </c>
      <c r="D20" s="18"/>
      <c r="E20" s="11">
        <f>IF(ISNA(VLOOKUP(B20,'Listes des charges'!$B$2:$F$449,4,FALSE)),"",VLOOKUP(B20,'Listes des charges'!$B$2:$F$449,4,FALSE))</f>
        <v>41.67</v>
      </c>
      <c r="F20" s="11" t="e">
        <f t="shared" si="0"/>
        <v>#DIV/0!</v>
      </c>
      <c r="G20" s="4"/>
      <c r="H20" s="32" t="e">
        <f t="shared" si="1"/>
        <v>#DIV/0!</v>
      </c>
      <c r="I20" s="67" t="s">
        <v>52</v>
      </c>
      <c r="J20" s="67"/>
      <c r="K20" s="67"/>
      <c r="L20" s="22" t="e">
        <f>L19*12</f>
        <v>#DIV/0!</v>
      </c>
    </row>
    <row r="21" spans="2:12" outlineLevel="1" x14ac:dyDescent="0.25">
      <c r="B21" s="10" t="s">
        <v>36</v>
      </c>
      <c r="C21" s="10">
        <f>IF(ISNA(VLOOKUP(B21,'Listes des charges'!$B$2:$F$449,2,FALSE)),"",VLOOKUP(B21,'Listes des charges'!$B$2:$F$449,2,FALSE))</f>
        <v>0</v>
      </c>
      <c r="D21" s="19"/>
      <c r="E21" s="12">
        <f>IF(ISNA(VLOOKUP(B21,'Listes des charges'!$B$2:$F$449,4,FALSE)),"",VLOOKUP(B21,'Listes des charges'!$B$2:$F$449,4,FALSE))</f>
        <v>83.33</v>
      </c>
      <c r="F21" s="12" t="e">
        <f t="shared" si="0"/>
        <v>#DIV/0!</v>
      </c>
      <c r="G21" s="10"/>
      <c r="H21" s="32" t="e">
        <f t="shared" si="1"/>
        <v>#DIV/0!</v>
      </c>
    </row>
    <row r="22" spans="2:12" outlineLevel="1" x14ac:dyDescent="0.25">
      <c r="B22" s="5" t="s">
        <v>37</v>
      </c>
      <c r="C22" s="4">
        <f>IF(ISNA(VLOOKUP(B22,'Listes des charges'!$B$2:$F$449,2,FALSE)),"",VLOOKUP(B22,'Listes des charges'!$B$2:$F$449,2,FALSE))</f>
        <v>0</v>
      </c>
      <c r="D22" s="18"/>
      <c r="E22" s="11">
        <f>IF(ISNA(VLOOKUP(B22,'Listes des charges'!$B$2:$F$449,4,FALSE)),"",VLOOKUP(B22,'Listes des charges'!$B$2:$F$449,4,FALSE))</f>
        <v>1500</v>
      </c>
      <c r="F22" s="11" t="e">
        <f t="shared" si="0"/>
        <v>#DIV/0!</v>
      </c>
      <c r="G22" s="4"/>
      <c r="H22" s="32" t="e">
        <f t="shared" si="1"/>
        <v>#DIV/0!</v>
      </c>
    </row>
    <row r="23" spans="2:12" outlineLevel="1" x14ac:dyDescent="0.25">
      <c r="B23" s="10" t="s">
        <v>38</v>
      </c>
      <c r="C23" s="10">
        <f>IF(ISNA(VLOOKUP(B23,'Listes des charges'!$B$2:$F$449,2,FALSE)),"",VLOOKUP(B23,'Listes des charges'!$B$2:$F$449,2,FALSE))</f>
        <v>0</v>
      </c>
      <c r="D23" s="19"/>
      <c r="E23" s="12">
        <f>IF(ISNA(VLOOKUP(B23,'Listes des charges'!$B$2:$F$449,4,FALSE)),"",VLOOKUP(B23,'Listes des charges'!$B$2:$F$449,4,FALSE))</f>
        <v>450.42</v>
      </c>
      <c r="F23" s="12" t="e">
        <f t="shared" si="0"/>
        <v>#DIV/0!</v>
      </c>
      <c r="G23" s="10"/>
      <c r="H23" s="32" t="e">
        <f t="shared" si="1"/>
        <v>#DIV/0!</v>
      </c>
    </row>
    <row r="24" spans="2:12" outlineLevel="1" x14ac:dyDescent="0.25">
      <c r="B24" s="5" t="s">
        <v>39</v>
      </c>
      <c r="C24" s="4">
        <f>IF(ISNA(VLOOKUP(B24,'Listes des charges'!$B$2:$F$449,2,FALSE)),"",VLOOKUP(B24,'Listes des charges'!$B$2:$F$449,2,FALSE))</f>
        <v>0</v>
      </c>
      <c r="D24" s="18"/>
      <c r="E24" s="11">
        <f>IF(ISNA(VLOOKUP(B24,'Listes des charges'!$B$2:$F$449,4,FALSE)),"",VLOOKUP(B24,'Listes des charges'!$B$2:$F$449,4,FALSE))</f>
        <v>279.07</v>
      </c>
      <c r="F24" s="11" t="e">
        <f t="shared" si="0"/>
        <v>#DIV/0!</v>
      </c>
      <c r="G24" s="4"/>
      <c r="H24" s="32" t="e">
        <f t="shared" si="1"/>
        <v>#DIV/0!</v>
      </c>
      <c r="I24" s="28"/>
    </row>
    <row r="25" spans="2:12" outlineLevel="1" x14ac:dyDescent="0.25">
      <c r="B25" s="10" t="s">
        <v>40</v>
      </c>
      <c r="C25" s="10">
        <f>IF(ISNA(VLOOKUP(B25,'Listes des charges'!$B$2:$F$449,2,FALSE)),"",VLOOKUP(B25,'Listes des charges'!$B$2:$F$449,2,FALSE))</f>
        <v>0</v>
      </c>
      <c r="D25" s="19"/>
      <c r="E25" s="12">
        <f>IF(ISNA(VLOOKUP(B25,'Listes des charges'!$B$2:$F$449,4,FALSE)),"",VLOOKUP(B25,'Listes des charges'!$B$2:$F$449,4,FALSE))</f>
        <v>1359.41</v>
      </c>
      <c r="F25" s="12" t="e">
        <f t="shared" si="0"/>
        <v>#DIV/0!</v>
      </c>
      <c r="G25" s="10"/>
      <c r="H25" s="32" t="e">
        <f t="shared" si="1"/>
        <v>#DIV/0!</v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8" t="s">
        <v>193</v>
      </c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e">
        <f t="shared" si="0"/>
        <v>#VALUE!</v>
      </c>
      <c r="G38" s="4"/>
      <c r="H38" s="32" t="e">
        <f t="shared" si="1"/>
        <v>#VALUE!</v>
      </c>
    </row>
    <row r="39" spans="2:8" outlineLevel="1" x14ac:dyDescent="0.25">
      <c r="B39" s="10" t="s">
        <v>180</v>
      </c>
      <c r="C39" s="10" t="str">
        <f>IF(ISNA(VLOOKUP(B39,'Listes des charges'!$B$2:$F$449,2,FALSE)),"",VLOOKUP(B39,'Listes des charges'!$B$2:$F$449,2,FALSE))</f>
        <v>gr</v>
      </c>
      <c r="D39" s="19">
        <v>166</v>
      </c>
      <c r="E39" s="12">
        <f>IF(ISNA(VLOOKUP(B39,'Listes des charges'!$B$2:$F$449,4,FALSE)),"",VLOOKUP(B39,'Listes des charges'!$B$2:$F$449,4,FALSE))</f>
        <v>3.88</v>
      </c>
      <c r="F39" s="12">
        <f t="shared" si="0"/>
        <v>0.64407999999999987</v>
      </c>
      <c r="G39" s="10"/>
      <c r="H39" s="32">
        <f t="shared" si="1"/>
        <v>1</v>
      </c>
    </row>
    <row r="40" spans="2:8" outlineLevel="1" x14ac:dyDescent="0.25">
      <c r="B40" s="5" t="s">
        <v>195</v>
      </c>
      <c r="C40" s="4" t="str">
        <f>IF(ISNA(VLOOKUP(B40,'Listes des charges'!$B$2:$F$449,2,FALSE)),"",VLOOKUP(B40,'Listes des charges'!$B$2:$F$449,2,FALSE))</f>
        <v>gr</v>
      </c>
      <c r="D40" s="18">
        <v>1</v>
      </c>
      <c r="E40" s="11">
        <f>IF(ISNA(VLOOKUP(B40,'Listes des charges'!$B$2:$F$449,4,FALSE)),"",VLOOKUP(B40,'Listes des charges'!$B$2:$F$449,4,FALSE))</f>
        <v>69.8</v>
      </c>
      <c r="F40" s="11">
        <f t="shared" si="0"/>
        <v>6.9800000000000001E-2</v>
      </c>
      <c r="G40" s="4"/>
      <c r="H40" s="32">
        <f t="shared" si="1"/>
        <v>1</v>
      </c>
    </row>
    <row r="41" spans="2:8" outlineLevel="1" x14ac:dyDescent="0.25">
      <c r="B41" s="10" t="s">
        <v>184</v>
      </c>
      <c r="C41" s="10" t="str">
        <f>IF(ISNA(VLOOKUP(B41,'Listes des charges'!$B$2:$F$449,2,FALSE)),"",VLOOKUP(B41,'Listes des charges'!$B$2:$F$449,2,FALSE))</f>
        <v>gr</v>
      </c>
      <c r="D41" s="19">
        <v>3</v>
      </c>
      <c r="E41" s="12">
        <f>IF(ISNA(VLOOKUP(B41,'Listes des charges'!$B$2:$F$449,4,FALSE)),"",VLOOKUP(B41,'Listes des charges'!$B$2:$F$449,4,FALSE))</f>
        <v>14.51</v>
      </c>
      <c r="F41" s="12">
        <f t="shared" si="0"/>
        <v>4.3529999999999999E-2</v>
      </c>
      <c r="G41" s="10"/>
      <c r="H41" s="32">
        <f t="shared" si="1"/>
        <v>1</v>
      </c>
    </row>
    <row r="42" spans="2:8" outlineLevel="1" x14ac:dyDescent="0.25">
      <c r="B42" s="5" t="s">
        <v>194</v>
      </c>
      <c r="C42" s="4" t="str">
        <f>IF(ISNA(VLOOKUP(B42,'Listes des charges'!$B$2:$F$449,2,FALSE)),"",VLOOKUP(B42,'Listes des charges'!$B$2:$F$449,2,FALSE))</f>
        <v>gr</v>
      </c>
      <c r="D42" s="18">
        <v>0.1</v>
      </c>
      <c r="E42" s="11">
        <f>IF(ISNA(VLOOKUP(B42,'Listes des charges'!$B$2:$F$449,4,FALSE)),"",VLOOKUP(B42,'Listes des charges'!$B$2:$F$449,4,FALSE))</f>
        <v>0</v>
      </c>
      <c r="F42" s="11">
        <f t="shared" si="0"/>
        <v>0</v>
      </c>
      <c r="G42" s="4"/>
      <c r="H42" s="32" t="str">
        <f t="shared" si="1"/>
        <v/>
      </c>
    </row>
    <row r="43" spans="2:8" outlineLevel="1" x14ac:dyDescent="0.25">
      <c r="B43" s="10" t="s">
        <v>182</v>
      </c>
      <c r="C43" s="10" t="str">
        <f>IF(ISNA(VLOOKUP(B43,'Listes des charges'!$B$2:$F$449,2,FALSE)),"",VLOOKUP(B43,'Listes des charges'!$B$2:$F$449,2,FALSE))</f>
        <v>gr</v>
      </c>
      <c r="D43" s="19">
        <v>4.2</v>
      </c>
      <c r="E43" s="12">
        <f>IF(ISNA(VLOOKUP(B43,'Listes des charges'!$B$2:$F$449,4,FALSE)),"",VLOOKUP(B43,'Listes des charges'!$B$2:$F$449,4,FALSE))</f>
        <v>0</v>
      </c>
      <c r="F43" s="12">
        <f t="shared" si="0"/>
        <v>0</v>
      </c>
      <c r="G43" s="10"/>
      <c r="H43" s="32" t="str">
        <f t="shared" si="1"/>
        <v/>
      </c>
    </row>
    <row r="44" spans="2:8" outlineLevel="1" x14ac:dyDescent="0.25">
      <c r="B44" s="48" t="s">
        <v>196</v>
      </c>
      <c r="C44" s="4">
        <f>IF(ISNA(VLOOKUP(B44,'Listes des charges'!$B$2:$F$449,2,FALSE)),"",VLOOKUP(B44,'Listes des charges'!$B$2:$F$449,2,FALSE))</f>
        <v>0</v>
      </c>
      <c r="D44" s="18"/>
      <c r="E44" s="11">
        <f>IF(ISNA(VLOOKUP(B44,'Listes des charges'!$B$2:$F$449,4,FALSE)),"",VLOOKUP(B44,'Listes des charges'!$B$2:$F$449,4,FALSE))</f>
        <v>0</v>
      </c>
      <c r="F44" s="11" t="e">
        <f t="shared" si="0"/>
        <v>#DIV/0!</v>
      </c>
      <c r="G44" s="4"/>
      <c r="H44" s="32" t="e">
        <f t="shared" si="1"/>
        <v>#DIV/0!</v>
      </c>
    </row>
    <row r="45" spans="2:8" outlineLevel="1" x14ac:dyDescent="0.25">
      <c r="B45" s="10"/>
      <c r="C45" s="10" t="str">
        <f>IF(ISNA(VLOOKUP(B45,'Listes des charges'!$B$2:$F$449,2,FALSE)),"",VLOOKUP(B45,'Listes des charges'!$B$2:$F$449,2,FALSE))</f>
        <v/>
      </c>
      <c r="D45" s="19"/>
      <c r="E45" s="12" t="str">
        <f>IF(ISNA(VLOOKUP(B45,'Listes des charges'!$B$2:$F$449,4,FALSE)),"",VLOOKUP(B45,'Listes des charges'!$B$2:$F$449,4,FALSE))</f>
        <v/>
      </c>
      <c r="F45" s="12" t="str">
        <f t="shared" si="0"/>
        <v/>
      </c>
      <c r="G45" s="10"/>
      <c r="H45" s="32" t="str">
        <f t="shared" si="1"/>
        <v/>
      </c>
    </row>
    <row r="46" spans="2:8" outlineLevel="1" x14ac:dyDescent="0.25">
      <c r="B46" s="4"/>
      <c r="C46" s="4" t="str">
        <f>IF(ISNA(VLOOKUP(B46,'Listes des charges'!$B$2:$F$449,2,FALSE)),"",VLOOKUP(B46,'Listes des charges'!$B$2:$F$449,2,FALSE))</f>
        <v/>
      </c>
      <c r="D46" s="18"/>
      <c r="E46" s="11" t="str">
        <f>IF(ISNA(VLOOKUP(B46,'Listes des charges'!$B$2:$F$449,4,FALSE)),"",VLOOKUP(B46,'Listes des charges'!$B$2:$F$449,4,FALSE))</f>
        <v/>
      </c>
      <c r="F46" s="11" t="str">
        <f t="shared" si="0"/>
        <v/>
      </c>
      <c r="G46" s="4"/>
      <c r="H46" s="32" t="str">
        <f t="shared" si="1"/>
        <v/>
      </c>
    </row>
    <row r="47" spans="2:8" outlineLevel="1" x14ac:dyDescent="0.25">
      <c r="B47" s="10"/>
      <c r="C47" s="10" t="str">
        <f>IF(ISNA(VLOOKUP(B47,'Listes des charges'!$B$2:$F$449,2,FALSE)),"",VLOOKUP(B47,'Listes des charges'!$B$2:$F$449,2,FALSE))</f>
        <v/>
      </c>
      <c r="D47" s="19"/>
      <c r="E47" s="12" t="str">
        <f>IF(ISNA(VLOOKUP(B47,'Listes des charges'!$B$2:$F$449,4,FALSE)),"",VLOOKUP(B47,'Listes des charges'!$B$2:$F$449,4,FALSE))</f>
        <v/>
      </c>
      <c r="F47" s="12" t="str">
        <f t="shared" si="0"/>
        <v/>
      </c>
      <c r="G47" s="10"/>
      <c r="H47" s="32" t="str">
        <f t="shared" si="1"/>
        <v/>
      </c>
    </row>
    <row r="48" spans="2:8" outlineLevel="1" x14ac:dyDescent="0.25"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0"/>
        <v/>
      </c>
      <c r="G48" s="4"/>
      <c r="H48" s="32" t="str">
        <f t="shared" si="1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0000"/>
  </sheetPr>
  <dimension ref="B1:L57"/>
  <sheetViews>
    <sheetView topLeftCell="A28" workbookViewId="0">
      <selection activeCell="F9" sqref="F9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/>
      <c r="D2" s="68"/>
      <c r="F2" s="7" t="s">
        <v>19</v>
      </c>
      <c r="G2" s="15"/>
      <c r="I2" s="75" t="s">
        <v>20</v>
      </c>
      <c r="J2" s="76"/>
      <c r="K2" s="69"/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/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 t="e">
        <f>SUM(F6:F36)</f>
        <v>#DIV/0!</v>
      </c>
    </row>
    <row r="7" spans="2:12" ht="15" customHeight="1" x14ac:dyDescent="0.25">
      <c r="B7" s="10" t="s">
        <v>22</v>
      </c>
      <c r="C7" s="10">
        <f>IF(ISNA(VLOOKUP(B7,'Listes des charges'!$B$2:$F$449,2,FALSE)),"",VLOOKUP(B7,'Listes des charges'!$B$2:$F$449,2,FALSE))</f>
        <v>0</v>
      </c>
      <c r="D7" s="19"/>
      <c r="E7" s="12">
        <f>IF(ISNA(VLOOKUP(B7,'Listes des charges'!$B$2:$F$449,4,FALSE)),"",VLOOKUP(B7,'Listes des charges'!$B$2:$F$449,4,FALSE))</f>
        <v>83.33</v>
      </c>
      <c r="F7" s="12" t="e">
        <f t="shared" ref="F7:F57" si="0">IF(B7="","",IF(D7&lt;&gt;"",((D7*E7)/1000),IF(D7="",(E7*2/3)/$K$2)))</f>
        <v>#DIV/0!</v>
      </c>
      <c r="G7" s="10"/>
      <c r="H7" s="32" t="e">
        <f t="shared" ref="H7:H57" si="1">IF(AND(F7&gt;0,F7&lt;&gt;""),1,"")</f>
        <v>#DIV/0!</v>
      </c>
      <c r="I7" s="66" t="s">
        <v>54</v>
      </c>
      <c r="J7" s="66"/>
      <c r="K7" s="66"/>
      <c r="L7" s="21" t="e">
        <f>SUM(F37:F80)</f>
        <v>#VALUE!</v>
      </c>
    </row>
    <row r="8" spans="2:12" ht="15" customHeight="1" x14ac:dyDescent="0.25">
      <c r="B8" s="5" t="s">
        <v>23</v>
      </c>
      <c r="C8" s="4">
        <f>IF(ISNA(VLOOKUP(B8,'Listes des charges'!$B$2:$F$449,2,FALSE)),"",VLOOKUP(B8,'Listes des charges'!$B$2:$F$449,2,FALSE))</f>
        <v>0</v>
      </c>
      <c r="D8" s="18"/>
      <c r="E8" s="11">
        <f>IF(ISNA(VLOOKUP(B8,'Listes des charges'!$B$2:$F$449,4,FALSE)),"",VLOOKUP(B8,'Listes des charges'!$B$2:$F$449,4,FALSE))</f>
        <v>956.0185185185187</v>
      </c>
      <c r="F8" s="11" t="e">
        <f t="shared" si="0"/>
        <v>#DIV/0!</v>
      </c>
      <c r="G8" s="4"/>
      <c r="H8" s="32" t="e">
        <f t="shared" si="1"/>
        <v>#DIV/0!</v>
      </c>
      <c r="I8" s="67" t="s">
        <v>4</v>
      </c>
      <c r="J8" s="67"/>
      <c r="K8" s="67"/>
      <c r="L8" s="22" t="e">
        <f>L6+L7</f>
        <v>#DIV/0!</v>
      </c>
    </row>
    <row r="9" spans="2:12" ht="15" customHeight="1" x14ac:dyDescent="0.25">
      <c r="B9" s="10" t="s">
        <v>24</v>
      </c>
      <c r="C9" s="10">
        <f>IF(ISNA(VLOOKUP(B9,'Listes des charges'!$B$2:$F$449,2,FALSE)),"",VLOOKUP(B9,'Listes des charges'!$B$2:$F$449,2,FALSE))</f>
        <v>0</v>
      </c>
      <c r="D9" s="19"/>
      <c r="E9" s="12">
        <f>IF(ISNA(VLOOKUP(B9,'Listes des charges'!$B$2:$F$449,4,FALSE)),"",VLOOKUP(B9,'Listes des charges'!$B$2:$F$449,4,FALSE))</f>
        <v>700</v>
      </c>
      <c r="F9" s="12" t="e">
        <f t="shared" si="0"/>
        <v>#DIV/0!</v>
      </c>
      <c r="G9" s="10"/>
      <c r="H9" s="32" t="e">
        <f t="shared" si="1"/>
        <v>#DIV/0!</v>
      </c>
      <c r="I9" s="66" t="s">
        <v>5</v>
      </c>
      <c r="J9" s="66"/>
      <c r="K9" s="66"/>
      <c r="L9" s="21" t="e">
        <f>AVERAGE(F:F)</f>
        <v>#DIV/0!</v>
      </c>
    </row>
    <row r="10" spans="2:12" ht="18.75" customHeight="1" x14ac:dyDescent="0.25">
      <c r="B10" s="5" t="s">
        <v>25</v>
      </c>
      <c r="C10" s="4">
        <f>IF(ISNA(VLOOKUP(B10,'Listes des charges'!$B$2:$F$449,2,FALSE)),"",VLOOKUP(B10,'Listes des charges'!$B$2:$F$449,2,FALSE))</f>
        <v>0</v>
      </c>
      <c r="D10" s="18"/>
      <c r="E10" s="11">
        <f>IF(ISNA(VLOOKUP(B10,'Listes des charges'!$B$2:$F$449,4,FALSE)),"",VLOOKUP(B10,'Listes des charges'!$B$2:$F$449,4,FALSE))</f>
        <v>66</v>
      </c>
      <c r="F10" s="11" t="e">
        <f t="shared" si="0"/>
        <v>#DIV/0!</v>
      </c>
      <c r="G10" s="4"/>
      <c r="H10" s="32" t="e">
        <f t="shared" si="1"/>
        <v>#DIV/0!</v>
      </c>
      <c r="I10" s="67" t="s">
        <v>6</v>
      </c>
      <c r="J10" s="67"/>
      <c r="K10" s="67"/>
      <c r="L10" s="26" t="e">
        <f>L7/L5</f>
        <v>#VALUE!</v>
      </c>
    </row>
    <row r="11" spans="2:12" ht="18.75" customHeight="1" x14ac:dyDescent="0.25">
      <c r="B11" s="10" t="s">
        <v>26</v>
      </c>
      <c r="C11" s="10">
        <f>IF(ISNA(VLOOKUP(B11,'Listes des charges'!$B$2:$F$449,2,FALSE)),"",VLOOKUP(B11,'Listes des charges'!$B$2:$F$449,2,FALSE))</f>
        <v>0</v>
      </c>
      <c r="D11" s="19"/>
      <c r="E11" s="12">
        <f>IF(ISNA(VLOOKUP(B11,'Listes des charges'!$B$2:$F$449,4,FALSE)),"",VLOOKUP(B11,'Listes des charges'!$B$2:$F$449,4,FALSE))</f>
        <v>41.67</v>
      </c>
      <c r="F11" s="12" t="e">
        <f t="shared" si="0"/>
        <v>#DIV/0!</v>
      </c>
      <c r="G11" s="10"/>
      <c r="H11" s="32" t="e">
        <f t="shared" si="1"/>
        <v>#DIV/0!</v>
      </c>
      <c r="I11" s="66" t="s">
        <v>57</v>
      </c>
      <c r="J11" s="66"/>
      <c r="K11" s="66"/>
      <c r="L11" s="23" t="e">
        <f>L6/L5</f>
        <v>#DIV/0!</v>
      </c>
    </row>
    <row r="12" spans="2:12" ht="18.75" customHeight="1" x14ac:dyDescent="0.25">
      <c r="B12" s="5" t="s">
        <v>27</v>
      </c>
      <c r="C12" s="4">
        <f>IF(ISNA(VLOOKUP(B12,'Listes des charges'!$B$2:$F$449,2,FALSE)),"",VLOOKUP(B12,'Listes des charges'!$B$2:$F$449,2,FALSE))</f>
        <v>0</v>
      </c>
      <c r="D12" s="18"/>
      <c r="E12" s="11">
        <f>IF(ISNA(VLOOKUP(B12,'Listes des charges'!$B$2:$F$449,4,FALSE)),"",VLOOKUP(B12,'Listes des charges'!$B$2:$F$449,4,FALSE))</f>
        <v>125</v>
      </c>
      <c r="F12" s="11" t="e">
        <f t="shared" si="0"/>
        <v>#DIV/0!</v>
      </c>
      <c r="G12" s="11"/>
      <c r="H12" s="32" t="e">
        <f t="shared" si="1"/>
        <v>#DIV/0!</v>
      </c>
      <c r="I12" s="67" t="s">
        <v>7</v>
      </c>
      <c r="J12" s="67"/>
      <c r="K12" s="67"/>
      <c r="L12" s="22" t="e">
        <f>L7*G2</f>
        <v>#VALUE!</v>
      </c>
    </row>
    <row r="13" spans="2:12" ht="15.75" customHeight="1" x14ac:dyDescent="0.25">
      <c r="B13" s="10" t="s">
        <v>28</v>
      </c>
      <c r="C13" s="10">
        <f>IF(ISNA(VLOOKUP(B13,'Listes des charges'!$B$2:$F$449,2,FALSE)),"",VLOOKUP(B13,'Listes des charges'!$B$2:$F$449,2,FALSE))</f>
        <v>0</v>
      </c>
      <c r="D13" s="19"/>
      <c r="E13" s="12">
        <f>IF(ISNA(VLOOKUP(B13,'Listes des charges'!$B$2:$F$449,4,FALSE)),"",VLOOKUP(B13,'Listes des charges'!$B$2:$F$449,4,FALSE))</f>
        <v>83.33</v>
      </c>
      <c r="F13" s="12" t="e">
        <f t="shared" si="0"/>
        <v>#DIV/0!</v>
      </c>
      <c r="G13" s="10"/>
      <c r="H13" s="32" t="e">
        <f t="shared" si="1"/>
        <v>#DIV/0!</v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5" t="s">
        <v>29</v>
      </c>
      <c r="C14" s="4">
        <f>IF(ISNA(VLOOKUP(B14,'Listes des charges'!$B$2:$F$449,2,FALSE)),"",VLOOKUP(B14,'Listes des charges'!$B$2:$F$449,2,FALSE))</f>
        <v>0</v>
      </c>
      <c r="D14" s="18"/>
      <c r="E14" s="11">
        <f>IF(ISNA(VLOOKUP(B14,'Listes des charges'!$B$2:$F$449,4,FALSE)),"",VLOOKUP(B14,'Listes des charges'!$B$2:$F$449,4,FALSE))</f>
        <v>41.67</v>
      </c>
      <c r="F14" s="11" t="e">
        <f t="shared" si="0"/>
        <v>#DIV/0!</v>
      </c>
      <c r="G14" s="4"/>
      <c r="H14" s="32" t="e">
        <f t="shared" si="1"/>
        <v>#DIV/0!</v>
      </c>
      <c r="I14" s="67" t="s">
        <v>56</v>
      </c>
      <c r="J14" s="67"/>
      <c r="K14" s="67"/>
      <c r="L14" s="22" t="e">
        <f>L12+(L12*L13)</f>
        <v>#VALUE!</v>
      </c>
    </row>
    <row r="15" spans="2:12" ht="15" customHeight="1" x14ac:dyDescent="0.25">
      <c r="B15" s="10" t="s">
        <v>30</v>
      </c>
      <c r="C15" s="10">
        <f>IF(ISNA(VLOOKUP(B15,'Listes des charges'!$B$2:$F$449,2,FALSE)),"",VLOOKUP(B15,'Listes des charges'!$B$2:$F$449,2,FALSE))</f>
        <v>0</v>
      </c>
      <c r="D15" s="19"/>
      <c r="E15" s="12">
        <f>IF(ISNA(VLOOKUP(B15,'Listes des charges'!$B$2:$F$449,4,FALSE)),"",VLOOKUP(B15,'Listes des charges'!$B$2:$F$449,4,FALSE))</f>
        <v>41.67</v>
      </c>
      <c r="F15" s="12" t="e">
        <f t="shared" si="0"/>
        <v>#DIV/0!</v>
      </c>
      <c r="G15" s="10"/>
      <c r="H15" s="32" t="e">
        <f t="shared" si="1"/>
        <v>#DIV/0!</v>
      </c>
      <c r="I15" s="66" t="s">
        <v>53</v>
      </c>
      <c r="J15" s="66"/>
      <c r="K15" s="66"/>
      <c r="L15" s="21" t="e">
        <f>L5-L7</f>
        <v>#VALUE!</v>
      </c>
    </row>
    <row r="16" spans="2:12" ht="18.75" customHeight="1" x14ac:dyDescent="0.25">
      <c r="B16" s="5" t="s">
        <v>31</v>
      </c>
      <c r="C16" s="4">
        <f>IF(ISNA(VLOOKUP(B16,'Listes des charges'!$B$2:$F$449,2,FALSE)),"",VLOOKUP(B16,'Listes des charges'!$B$2:$F$449,2,FALSE))</f>
        <v>0</v>
      </c>
      <c r="D16" s="18"/>
      <c r="E16" s="11">
        <f>IF(ISNA(VLOOKUP(B16,'Listes des charges'!$B$2:$F$449,4,FALSE)),"",VLOOKUP(B16,'Listes des charges'!$B$2:$F$449,4,FALSE))</f>
        <v>41.67</v>
      </c>
      <c r="F16" s="11" t="e">
        <f t="shared" si="0"/>
        <v>#DIV/0!</v>
      </c>
      <c r="G16" s="4"/>
      <c r="H16" s="32" t="e">
        <f t="shared" si="1"/>
        <v>#DIV/0!</v>
      </c>
      <c r="I16" s="67" t="s">
        <v>59</v>
      </c>
      <c r="J16" s="67"/>
      <c r="K16" s="67"/>
      <c r="L16" s="26" t="e">
        <f>L15/L5</f>
        <v>#VALUE!</v>
      </c>
    </row>
    <row r="17" spans="2:12" ht="18.75" customHeight="1" x14ac:dyDescent="0.25">
      <c r="B17" s="10" t="s">
        <v>32</v>
      </c>
      <c r="C17" s="10">
        <f>IF(ISNA(VLOOKUP(B17,'Listes des charges'!$B$2:$F$449,2,FALSE)),"",VLOOKUP(B17,'Listes des charges'!$B$2:$F$449,2,FALSE))</f>
        <v>0</v>
      </c>
      <c r="D17" s="19"/>
      <c r="E17" s="12">
        <f>IF(ISNA(VLOOKUP(B17,'Listes des charges'!$B$2:$F$449,4,FALSE)),"",VLOOKUP(B17,'Listes des charges'!$B$2:$F$449,4,FALSE))</f>
        <v>41.67</v>
      </c>
      <c r="F17" s="12" t="e">
        <f t="shared" si="0"/>
        <v>#DIV/0!</v>
      </c>
      <c r="G17" s="10"/>
      <c r="H17" s="32" t="e">
        <f t="shared" si="1"/>
        <v>#DIV/0!</v>
      </c>
      <c r="I17" s="66" t="s">
        <v>50</v>
      </c>
      <c r="J17" s="66"/>
      <c r="K17" s="66"/>
      <c r="L17" s="21" t="e">
        <f>L5-L8</f>
        <v>#DIV/0!</v>
      </c>
    </row>
    <row r="18" spans="2:12" ht="15.75" customHeight="1" x14ac:dyDescent="0.25">
      <c r="B18" s="5" t="s">
        <v>33</v>
      </c>
      <c r="C18" s="4">
        <f>IF(ISNA(VLOOKUP(B18,'Listes des charges'!$B$2:$F$449,2,FALSE)),"",VLOOKUP(B18,'Listes des charges'!$B$2:$F$449,2,FALSE))</f>
        <v>0</v>
      </c>
      <c r="D18" s="18"/>
      <c r="E18" s="11">
        <f>IF(ISNA(VLOOKUP(B18,'Listes des charges'!$B$2:$F$449,4,FALSE)),"",VLOOKUP(B18,'Listes des charges'!$B$2:$F$449,4,FALSE))</f>
        <v>41.67</v>
      </c>
      <c r="F18" s="11" t="e">
        <f t="shared" si="0"/>
        <v>#DIV/0!</v>
      </c>
      <c r="G18" s="4"/>
      <c r="H18" s="32" t="e">
        <f t="shared" si="1"/>
        <v>#DIV/0!</v>
      </c>
      <c r="I18" s="67" t="s">
        <v>58</v>
      </c>
      <c r="J18" s="67"/>
      <c r="K18" s="67"/>
      <c r="L18" s="26" t="e">
        <f>L17/L5</f>
        <v>#DIV/0!</v>
      </c>
    </row>
    <row r="19" spans="2:12" ht="20.25" customHeight="1" outlineLevel="1" x14ac:dyDescent="0.25">
      <c r="B19" s="10" t="s">
        <v>34</v>
      </c>
      <c r="C19" s="10">
        <f>IF(ISNA(VLOOKUP(B19,'Listes des charges'!$B$2:$F$449,2,FALSE)),"",VLOOKUP(B19,'Listes des charges'!$B$2:$F$449,2,FALSE))</f>
        <v>0</v>
      </c>
      <c r="D19" s="19"/>
      <c r="E19" s="12">
        <f>IF(ISNA(VLOOKUP(B19,'Listes des charges'!$B$2:$F$449,4,FALSE)),"",VLOOKUP(B19,'Listes des charges'!$B$2:$F$449,4,FALSE))</f>
        <v>41.67</v>
      </c>
      <c r="F19" s="12" t="e">
        <f t="shared" si="0"/>
        <v>#DIV/0!</v>
      </c>
      <c r="G19" s="10"/>
      <c r="H19" s="32" t="e">
        <f t="shared" si="1"/>
        <v>#DIV/0!</v>
      </c>
      <c r="I19" s="66" t="s">
        <v>51</v>
      </c>
      <c r="J19" s="66"/>
      <c r="K19" s="66"/>
      <c r="L19" s="21" t="e">
        <f>L17*K2</f>
        <v>#DIV/0!</v>
      </c>
    </row>
    <row r="20" spans="2:12" ht="15.75" outlineLevel="1" x14ac:dyDescent="0.25">
      <c r="B20" s="5" t="s">
        <v>35</v>
      </c>
      <c r="C20" s="4">
        <f>IF(ISNA(VLOOKUP(B20,'Listes des charges'!$B$2:$F$449,2,FALSE)),"",VLOOKUP(B20,'Listes des charges'!$B$2:$F$449,2,FALSE))</f>
        <v>0</v>
      </c>
      <c r="D20" s="18"/>
      <c r="E20" s="11">
        <f>IF(ISNA(VLOOKUP(B20,'Listes des charges'!$B$2:$F$449,4,FALSE)),"",VLOOKUP(B20,'Listes des charges'!$B$2:$F$449,4,FALSE))</f>
        <v>41.67</v>
      </c>
      <c r="F20" s="11" t="e">
        <f t="shared" si="0"/>
        <v>#DIV/0!</v>
      </c>
      <c r="G20" s="4"/>
      <c r="H20" s="32" t="e">
        <f t="shared" si="1"/>
        <v>#DIV/0!</v>
      </c>
      <c r="I20" s="67" t="s">
        <v>52</v>
      </c>
      <c r="J20" s="67"/>
      <c r="K20" s="67"/>
      <c r="L20" s="22" t="e">
        <f>L19*12</f>
        <v>#DIV/0!</v>
      </c>
    </row>
    <row r="21" spans="2:12" outlineLevel="1" x14ac:dyDescent="0.25">
      <c r="B21" s="10" t="s">
        <v>36</v>
      </c>
      <c r="C21" s="10">
        <f>IF(ISNA(VLOOKUP(B21,'Listes des charges'!$B$2:$F$449,2,FALSE)),"",VLOOKUP(B21,'Listes des charges'!$B$2:$F$449,2,FALSE))</f>
        <v>0</v>
      </c>
      <c r="D21" s="19"/>
      <c r="E21" s="12">
        <f>IF(ISNA(VLOOKUP(B21,'Listes des charges'!$B$2:$F$449,4,FALSE)),"",VLOOKUP(B21,'Listes des charges'!$B$2:$F$449,4,FALSE))</f>
        <v>83.33</v>
      </c>
      <c r="F21" s="12" t="e">
        <f t="shared" si="0"/>
        <v>#DIV/0!</v>
      </c>
      <c r="G21" s="10"/>
      <c r="H21" s="32" t="e">
        <f t="shared" si="1"/>
        <v>#DIV/0!</v>
      </c>
    </row>
    <row r="22" spans="2:12" outlineLevel="1" x14ac:dyDescent="0.25">
      <c r="B22" s="5" t="s">
        <v>37</v>
      </c>
      <c r="C22" s="4">
        <f>IF(ISNA(VLOOKUP(B22,'Listes des charges'!$B$2:$F$449,2,FALSE)),"",VLOOKUP(B22,'Listes des charges'!$B$2:$F$449,2,FALSE))</f>
        <v>0</v>
      </c>
      <c r="D22" s="18"/>
      <c r="E22" s="11">
        <f>IF(ISNA(VLOOKUP(B22,'Listes des charges'!$B$2:$F$449,4,FALSE)),"",VLOOKUP(B22,'Listes des charges'!$B$2:$F$449,4,FALSE))</f>
        <v>1500</v>
      </c>
      <c r="F22" s="11" t="e">
        <f t="shared" si="0"/>
        <v>#DIV/0!</v>
      </c>
      <c r="G22" s="4"/>
      <c r="H22" s="32" t="e">
        <f t="shared" si="1"/>
        <v>#DIV/0!</v>
      </c>
    </row>
    <row r="23" spans="2:12" outlineLevel="1" x14ac:dyDescent="0.25">
      <c r="B23" s="10" t="s">
        <v>38</v>
      </c>
      <c r="C23" s="10">
        <f>IF(ISNA(VLOOKUP(B23,'Listes des charges'!$B$2:$F$449,2,FALSE)),"",VLOOKUP(B23,'Listes des charges'!$B$2:$F$449,2,FALSE))</f>
        <v>0</v>
      </c>
      <c r="D23" s="19"/>
      <c r="E23" s="12">
        <f>IF(ISNA(VLOOKUP(B23,'Listes des charges'!$B$2:$F$449,4,FALSE)),"",VLOOKUP(B23,'Listes des charges'!$B$2:$F$449,4,FALSE))</f>
        <v>450.42</v>
      </c>
      <c r="F23" s="12" t="e">
        <f t="shared" si="0"/>
        <v>#DIV/0!</v>
      </c>
      <c r="G23" s="10"/>
      <c r="H23" s="32" t="e">
        <f t="shared" si="1"/>
        <v>#DIV/0!</v>
      </c>
    </row>
    <row r="24" spans="2:12" outlineLevel="1" x14ac:dyDescent="0.25">
      <c r="B24" s="5" t="s">
        <v>39</v>
      </c>
      <c r="C24" s="4">
        <f>IF(ISNA(VLOOKUP(B24,'Listes des charges'!$B$2:$F$449,2,FALSE)),"",VLOOKUP(B24,'Listes des charges'!$B$2:$F$449,2,FALSE))</f>
        <v>0</v>
      </c>
      <c r="D24" s="18"/>
      <c r="E24" s="11">
        <f>IF(ISNA(VLOOKUP(B24,'Listes des charges'!$B$2:$F$449,4,FALSE)),"",VLOOKUP(B24,'Listes des charges'!$B$2:$F$449,4,FALSE))</f>
        <v>279.07</v>
      </c>
      <c r="F24" s="11" t="e">
        <f t="shared" si="0"/>
        <v>#DIV/0!</v>
      </c>
      <c r="G24" s="4"/>
      <c r="H24" s="32" t="e">
        <f t="shared" si="1"/>
        <v>#DIV/0!</v>
      </c>
      <c r="I24" s="28"/>
    </row>
    <row r="25" spans="2:12" outlineLevel="1" x14ac:dyDescent="0.25">
      <c r="B25" s="10" t="s">
        <v>40</v>
      </c>
      <c r="C25" s="10">
        <f>IF(ISNA(VLOOKUP(B25,'Listes des charges'!$B$2:$F$449,2,FALSE)),"",VLOOKUP(B25,'Listes des charges'!$B$2:$F$449,2,FALSE))</f>
        <v>0</v>
      </c>
      <c r="D25" s="19"/>
      <c r="E25" s="12">
        <f>IF(ISNA(VLOOKUP(B25,'Listes des charges'!$B$2:$F$449,4,FALSE)),"",VLOOKUP(B25,'Listes des charges'!$B$2:$F$449,4,FALSE))</f>
        <v>1359.41</v>
      </c>
      <c r="F25" s="12" t="e">
        <f t="shared" si="0"/>
        <v>#DIV/0!</v>
      </c>
      <c r="G25" s="10"/>
      <c r="H25" s="32" t="e">
        <f t="shared" si="1"/>
        <v>#DIV/0!</v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8" t="s">
        <v>193</v>
      </c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e">
        <f t="shared" si="0"/>
        <v>#VALUE!</v>
      </c>
      <c r="G38" s="4"/>
      <c r="H38" s="32" t="e">
        <f t="shared" si="1"/>
        <v>#VALUE!</v>
      </c>
    </row>
    <row r="39" spans="2:8" outlineLevel="1" x14ac:dyDescent="0.25">
      <c r="B39" s="10" t="s">
        <v>180</v>
      </c>
      <c r="C39" s="10" t="str">
        <f>IF(ISNA(VLOOKUP(B39,'Listes des charges'!$B$2:$F$449,2,FALSE)),"",VLOOKUP(B39,'Listes des charges'!$B$2:$F$449,2,FALSE))</f>
        <v>gr</v>
      </c>
      <c r="D39" s="19">
        <v>166</v>
      </c>
      <c r="E39" s="12">
        <f>IF(ISNA(VLOOKUP(B39,'Listes des charges'!$B$2:$F$449,4,FALSE)),"",VLOOKUP(B39,'Listes des charges'!$B$2:$F$449,4,FALSE))</f>
        <v>3.88</v>
      </c>
      <c r="F39" s="12">
        <f t="shared" si="0"/>
        <v>0.64407999999999987</v>
      </c>
      <c r="G39" s="10"/>
      <c r="H39" s="32">
        <f t="shared" si="1"/>
        <v>1</v>
      </c>
    </row>
    <row r="40" spans="2:8" outlineLevel="1" x14ac:dyDescent="0.25">
      <c r="B40" s="5" t="s">
        <v>195</v>
      </c>
      <c r="C40" s="4" t="str">
        <f>IF(ISNA(VLOOKUP(B40,'Listes des charges'!$B$2:$F$449,2,FALSE)),"",VLOOKUP(B40,'Listes des charges'!$B$2:$F$449,2,FALSE))</f>
        <v>gr</v>
      </c>
      <c r="D40" s="18">
        <v>1</v>
      </c>
      <c r="E40" s="11">
        <f>IF(ISNA(VLOOKUP(B40,'Listes des charges'!$B$2:$F$449,4,FALSE)),"",VLOOKUP(B40,'Listes des charges'!$B$2:$F$449,4,FALSE))</f>
        <v>69.8</v>
      </c>
      <c r="F40" s="11">
        <f t="shared" si="0"/>
        <v>6.9800000000000001E-2</v>
      </c>
      <c r="G40" s="4"/>
      <c r="H40" s="32">
        <f t="shared" si="1"/>
        <v>1</v>
      </c>
    </row>
    <row r="41" spans="2:8" outlineLevel="1" x14ac:dyDescent="0.25">
      <c r="B41" s="10" t="s">
        <v>184</v>
      </c>
      <c r="C41" s="10" t="str">
        <f>IF(ISNA(VLOOKUP(B41,'Listes des charges'!$B$2:$F$449,2,FALSE)),"",VLOOKUP(B41,'Listes des charges'!$B$2:$F$449,2,FALSE))</f>
        <v>gr</v>
      </c>
      <c r="D41" s="19">
        <v>3</v>
      </c>
      <c r="E41" s="12">
        <f>IF(ISNA(VLOOKUP(B41,'Listes des charges'!$B$2:$F$449,4,FALSE)),"",VLOOKUP(B41,'Listes des charges'!$B$2:$F$449,4,FALSE))</f>
        <v>14.51</v>
      </c>
      <c r="F41" s="12">
        <f t="shared" si="0"/>
        <v>4.3529999999999999E-2</v>
      </c>
      <c r="G41" s="10"/>
      <c r="H41" s="32">
        <f t="shared" si="1"/>
        <v>1</v>
      </c>
    </row>
    <row r="42" spans="2:8" outlineLevel="1" x14ac:dyDescent="0.25">
      <c r="B42" s="5" t="s">
        <v>194</v>
      </c>
      <c r="C42" s="4" t="str">
        <f>IF(ISNA(VLOOKUP(B42,'Listes des charges'!$B$2:$F$449,2,FALSE)),"",VLOOKUP(B42,'Listes des charges'!$B$2:$F$449,2,FALSE))</f>
        <v>gr</v>
      </c>
      <c r="D42" s="18">
        <v>0.1</v>
      </c>
      <c r="E42" s="11">
        <f>IF(ISNA(VLOOKUP(B42,'Listes des charges'!$B$2:$F$449,4,FALSE)),"",VLOOKUP(B42,'Listes des charges'!$B$2:$F$449,4,FALSE))</f>
        <v>0</v>
      </c>
      <c r="F42" s="11">
        <f t="shared" si="0"/>
        <v>0</v>
      </c>
      <c r="G42" s="4"/>
      <c r="H42" s="32" t="str">
        <f t="shared" si="1"/>
        <v/>
      </c>
    </row>
    <row r="43" spans="2:8" outlineLevel="1" x14ac:dyDescent="0.25">
      <c r="B43" s="10" t="s">
        <v>182</v>
      </c>
      <c r="C43" s="10" t="str">
        <f>IF(ISNA(VLOOKUP(B43,'Listes des charges'!$B$2:$F$449,2,FALSE)),"",VLOOKUP(B43,'Listes des charges'!$B$2:$F$449,2,FALSE))</f>
        <v>gr</v>
      </c>
      <c r="D43" s="19">
        <v>4.2</v>
      </c>
      <c r="E43" s="12">
        <f>IF(ISNA(VLOOKUP(B43,'Listes des charges'!$B$2:$F$449,4,FALSE)),"",VLOOKUP(B43,'Listes des charges'!$B$2:$F$449,4,FALSE))</f>
        <v>0</v>
      </c>
      <c r="F43" s="12">
        <f t="shared" si="0"/>
        <v>0</v>
      </c>
      <c r="G43" s="10"/>
      <c r="H43" s="32" t="str">
        <f t="shared" si="1"/>
        <v/>
      </c>
    </row>
    <row r="44" spans="2:8" outlineLevel="1" x14ac:dyDescent="0.25">
      <c r="B44" s="48" t="s">
        <v>196</v>
      </c>
      <c r="C44" s="4">
        <f>IF(ISNA(VLOOKUP(B44,'Listes des charges'!$B$2:$F$449,2,FALSE)),"",VLOOKUP(B44,'Listes des charges'!$B$2:$F$449,2,FALSE))</f>
        <v>0</v>
      </c>
      <c r="D44" s="18"/>
      <c r="E44" s="11">
        <f>IF(ISNA(VLOOKUP(B44,'Listes des charges'!$B$2:$F$449,4,FALSE)),"",VLOOKUP(B44,'Listes des charges'!$B$2:$F$449,4,FALSE))</f>
        <v>0</v>
      </c>
      <c r="F44" s="11" t="e">
        <f t="shared" si="0"/>
        <v>#DIV/0!</v>
      </c>
      <c r="G44" s="4"/>
      <c r="H44" s="32" t="e">
        <f t="shared" si="1"/>
        <v>#DIV/0!</v>
      </c>
    </row>
    <row r="45" spans="2:8" outlineLevel="1" x14ac:dyDescent="0.25">
      <c r="B45" s="10"/>
      <c r="C45" s="10" t="str">
        <f>IF(ISNA(VLOOKUP(B45,'Listes des charges'!$B$2:$F$449,2,FALSE)),"",VLOOKUP(B45,'Listes des charges'!$B$2:$F$449,2,FALSE))</f>
        <v/>
      </c>
      <c r="D45" s="19"/>
      <c r="E45" s="12" t="str">
        <f>IF(ISNA(VLOOKUP(B45,'Listes des charges'!$B$2:$F$449,4,FALSE)),"",VLOOKUP(B45,'Listes des charges'!$B$2:$F$449,4,FALSE))</f>
        <v/>
      </c>
      <c r="F45" s="12" t="str">
        <f t="shared" si="0"/>
        <v/>
      </c>
      <c r="G45" s="10"/>
      <c r="H45" s="32" t="str">
        <f t="shared" si="1"/>
        <v/>
      </c>
    </row>
    <row r="46" spans="2:8" outlineLevel="1" x14ac:dyDescent="0.25">
      <c r="B46" s="4"/>
      <c r="C46" s="4" t="str">
        <f>IF(ISNA(VLOOKUP(B46,'Listes des charges'!$B$2:$F$449,2,FALSE)),"",VLOOKUP(B46,'Listes des charges'!$B$2:$F$449,2,FALSE))</f>
        <v/>
      </c>
      <c r="D46" s="18"/>
      <c r="E46" s="11" t="str">
        <f>IF(ISNA(VLOOKUP(B46,'Listes des charges'!$B$2:$F$449,4,FALSE)),"",VLOOKUP(B46,'Listes des charges'!$B$2:$F$449,4,FALSE))</f>
        <v/>
      </c>
      <c r="F46" s="11" t="str">
        <f t="shared" si="0"/>
        <v/>
      </c>
      <c r="G46" s="4"/>
      <c r="H46" s="32" t="str">
        <f t="shared" si="1"/>
        <v/>
      </c>
    </row>
    <row r="47" spans="2:8" outlineLevel="1" x14ac:dyDescent="0.25">
      <c r="B47" s="10"/>
      <c r="C47" s="10" t="str">
        <f>IF(ISNA(VLOOKUP(B47,'Listes des charges'!$B$2:$F$449,2,FALSE)),"",VLOOKUP(B47,'Listes des charges'!$B$2:$F$449,2,FALSE))</f>
        <v/>
      </c>
      <c r="D47" s="19"/>
      <c r="E47" s="12" t="str">
        <f>IF(ISNA(VLOOKUP(B47,'Listes des charges'!$B$2:$F$449,4,FALSE)),"",VLOOKUP(B47,'Listes des charges'!$B$2:$F$449,4,FALSE))</f>
        <v/>
      </c>
      <c r="F47" s="12" t="str">
        <f t="shared" si="0"/>
        <v/>
      </c>
      <c r="G47" s="10"/>
      <c r="H47" s="32" t="str">
        <f t="shared" si="1"/>
        <v/>
      </c>
    </row>
    <row r="48" spans="2:8" outlineLevel="1" x14ac:dyDescent="0.25"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0"/>
        <v/>
      </c>
      <c r="G48" s="4"/>
      <c r="H48" s="32" t="str">
        <f t="shared" si="1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2060"/>
  </sheetPr>
  <dimension ref="B1:L57"/>
  <sheetViews>
    <sheetView topLeftCell="A25" workbookViewId="0">
      <selection activeCell="F9" sqref="F9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/>
      <c r="D2" s="68"/>
      <c r="F2" s="7" t="s">
        <v>19</v>
      </c>
      <c r="G2" s="15"/>
      <c r="I2" s="75" t="s">
        <v>20</v>
      </c>
      <c r="J2" s="76"/>
      <c r="K2" s="69"/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/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 t="e">
        <f>SUM(F6:F36)</f>
        <v>#DIV/0!</v>
      </c>
    </row>
    <row r="7" spans="2:12" ht="15" customHeight="1" x14ac:dyDescent="0.25">
      <c r="B7" s="10" t="s">
        <v>22</v>
      </c>
      <c r="C7" s="10">
        <f>IF(ISNA(VLOOKUP(B7,'Listes des charges'!$B$2:$F$449,2,FALSE)),"",VLOOKUP(B7,'Listes des charges'!$B$2:$F$449,2,FALSE))</f>
        <v>0</v>
      </c>
      <c r="D7" s="19"/>
      <c r="E7" s="12">
        <f>IF(ISNA(VLOOKUP(B7,'Listes des charges'!$B$2:$F$449,4,FALSE)),"",VLOOKUP(B7,'Listes des charges'!$B$2:$F$449,4,FALSE))</f>
        <v>83.33</v>
      </c>
      <c r="F7" s="12" t="e">
        <f t="shared" ref="F7:F57" si="0">IF(B7="","",IF(D7&lt;&gt;"",((D7*E7)/1000),IF(D7="",(E7*2/3)/$K$2)))</f>
        <v>#DIV/0!</v>
      </c>
      <c r="G7" s="10"/>
      <c r="H7" s="32" t="e">
        <f t="shared" ref="H7:H57" si="1">IF(AND(F7&gt;0,F7&lt;&gt;""),1,"")</f>
        <v>#DIV/0!</v>
      </c>
      <c r="I7" s="66" t="s">
        <v>54</v>
      </c>
      <c r="J7" s="66"/>
      <c r="K7" s="66"/>
      <c r="L7" s="21" t="e">
        <f>SUM(F37:F80)</f>
        <v>#VALUE!</v>
      </c>
    </row>
    <row r="8" spans="2:12" ht="15" customHeight="1" x14ac:dyDescent="0.25">
      <c r="B8" s="5" t="s">
        <v>23</v>
      </c>
      <c r="C8" s="4">
        <f>IF(ISNA(VLOOKUP(B8,'Listes des charges'!$B$2:$F$449,2,FALSE)),"",VLOOKUP(B8,'Listes des charges'!$B$2:$F$449,2,FALSE))</f>
        <v>0</v>
      </c>
      <c r="D8" s="18"/>
      <c r="E8" s="11">
        <f>IF(ISNA(VLOOKUP(B8,'Listes des charges'!$B$2:$F$449,4,FALSE)),"",VLOOKUP(B8,'Listes des charges'!$B$2:$F$449,4,FALSE))</f>
        <v>956.0185185185187</v>
      </c>
      <c r="F8" s="11" t="e">
        <f t="shared" si="0"/>
        <v>#DIV/0!</v>
      </c>
      <c r="G8" s="4"/>
      <c r="H8" s="32" t="e">
        <f t="shared" si="1"/>
        <v>#DIV/0!</v>
      </c>
      <c r="I8" s="67" t="s">
        <v>4</v>
      </c>
      <c r="J8" s="67"/>
      <c r="K8" s="67"/>
      <c r="L8" s="22" t="e">
        <f>L6+L7</f>
        <v>#DIV/0!</v>
      </c>
    </row>
    <row r="9" spans="2:12" ht="15" customHeight="1" x14ac:dyDescent="0.25">
      <c r="B9" s="10" t="s">
        <v>24</v>
      </c>
      <c r="C9" s="10">
        <f>IF(ISNA(VLOOKUP(B9,'Listes des charges'!$B$2:$F$449,2,FALSE)),"",VLOOKUP(B9,'Listes des charges'!$B$2:$F$449,2,FALSE))</f>
        <v>0</v>
      </c>
      <c r="D9" s="19"/>
      <c r="E9" s="12">
        <f>IF(ISNA(VLOOKUP(B9,'Listes des charges'!$B$2:$F$449,4,FALSE)),"",VLOOKUP(B9,'Listes des charges'!$B$2:$F$449,4,FALSE))</f>
        <v>700</v>
      </c>
      <c r="F9" s="12" t="e">
        <f t="shared" si="0"/>
        <v>#DIV/0!</v>
      </c>
      <c r="G9" s="10"/>
      <c r="H9" s="32" t="e">
        <f t="shared" si="1"/>
        <v>#DIV/0!</v>
      </c>
      <c r="I9" s="66" t="s">
        <v>5</v>
      </c>
      <c r="J9" s="66"/>
      <c r="K9" s="66"/>
      <c r="L9" s="21" t="e">
        <f>AVERAGE(F:F)</f>
        <v>#DIV/0!</v>
      </c>
    </row>
    <row r="10" spans="2:12" ht="18.75" customHeight="1" x14ac:dyDescent="0.25">
      <c r="B10" s="5" t="s">
        <v>25</v>
      </c>
      <c r="C10" s="4">
        <f>IF(ISNA(VLOOKUP(B10,'Listes des charges'!$B$2:$F$449,2,FALSE)),"",VLOOKUP(B10,'Listes des charges'!$B$2:$F$449,2,FALSE))</f>
        <v>0</v>
      </c>
      <c r="D10" s="18"/>
      <c r="E10" s="11">
        <f>IF(ISNA(VLOOKUP(B10,'Listes des charges'!$B$2:$F$449,4,FALSE)),"",VLOOKUP(B10,'Listes des charges'!$B$2:$F$449,4,FALSE))</f>
        <v>66</v>
      </c>
      <c r="F10" s="11" t="e">
        <f t="shared" si="0"/>
        <v>#DIV/0!</v>
      </c>
      <c r="G10" s="4"/>
      <c r="H10" s="32" t="e">
        <f t="shared" si="1"/>
        <v>#DIV/0!</v>
      </c>
      <c r="I10" s="67" t="s">
        <v>6</v>
      </c>
      <c r="J10" s="67"/>
      <c r="K10" s="67"/>
      <c r="L10" s="26" t="e">
        <f>L7/L5</f>
        <v>#VALUE!</v>
      </c>
    </row>
    <row r="11" spans="2:12" ht="18.75" customHeight="1" x14ac:dyDescent="0.25">
      <c r="B11" s="10" t="s">
        <v>26</v>
      </c>
      <c r="C11" s="10">
        <f>IF(ISNA(VLOOKUP(B11,'Listes des charges'!$B$2:$F$449,2,FALSE)),"",VLOOKUP(B11,'Listes des charges'!$B$2:$F$449,2,FALSE))</f>
        <v>0</v>
      </c>
      <c r="D11" s="19"/>
      <c r="E11" s="12">
        <f>IF(ISNA(VLOOKUP(B11,'Listes des charges'!$B$2:$F$449,4,FALSE)),"",VLOOKUP(B11,'Listes des charges'!$B$2:$F$449,4,FALSE))</f>
        <v>41.67</v>
      </c>
      <c r="F11" s="12" t="e">
        <f t="shared" si="0"/>
        <v>#DIV/0!</v>
      </c>
      <c r="G11" s="10"/>
      <c r="H11" s="32" t="e">
        <f t="shared" si="1"/>
        <v>#DIV/0!</v>
      </c>
      <c r="I11" s="66" t="s">
        <v>57</v>
      </c>
      <c r="J11" s="66"/>
      <c r="K11" s="66"/>
      <c r="L11" s="23" t="e">
        <f>L6/L5</f>
        <v>#DIV/0!</v>
      </c>
    </row>
    <row r="12" spans="2:12" ht="18.75" customHeight="1" x14ac:dyDescent="0.25">
      <c r="B12" s="5" t="s">
        <v>27</v>
      </c>
      <c r="C12" s="4">
        <f>IF(ISNA(VLOOKUP(B12,'Listes des charges'!$B$2:$F$449,2,FALSE)),"",VLOOKUP(B12,'Listes des charges'!$B$2:$F$449,2,FALSE))</f>
        <v>0</v>
      </c>
      <c r="D12" s="18"/>
      <c r="E12" s="11">
        <f>IF(ISNA(VLOOKUP(B12,'Listes des charges'!$B$2:$F$449,4,FALSE)),"",VLOOKUP(B12,'Listes des charges'!$B$2:$F$449,4,FALSE))</f>
        <v>125</v>
      </c>
      <c r="F12" s="11" t="e">
        <f t="shared" si="0"/>
        <v>#DIV/0!</v>
      </c>
      <c r="G12" s="11"/>
      <c r="H12" s="32" t="e">
        <f t="shared" si="1"/>
        <v>#DIV/0!</v>
      </c>
      <c r="I12" s="67" t="s">
        <v>7</v>
      </c>
      <c r="J12" s="67"/>
      <c r="K12" s="67"/>
      <c r="L12" s="22" t="e">
        <f>L7*G2</f>
        <v>#VALUE!</v>
      </c>
    </row>
    <row r="13" spans="2:12" ht="15.75" customHeight="1" x14ac:dyDescent="0.25">
      <c r="B13" s="10" t="s">
        <v>28</v>
      </c>
      <c r="C13" s="10">
        <f>IF(ISNA(VLOOKUP(B13,'Listes des charges'!$B$2:$F$449,2,FALSE)),"",VLOOKUP(B13,'Listes des charges'!$B$2:$F$449,2,FALSE))</f>
        <v>0</v>
      </c>
      <c r="D13" s="19"/>
      <c r="E13" s="12">
        <f>IF(ISNA(VLOOKUP(B13,'Listes des charges'!$B$2:$F$449,4,FALSE)),"",VLOOKUP(B13,'Listes des charges'!$B$2:$F$449,4,FALSE))</f>
        <v>83.33</v>
      </c>
      <c r="F13" s="12" t="e">
        <f t="shared" si="0"/>
        <v>#DIV/0!</v>
      </c>
      <c r="G13" s="10"/>
      <c r="H13" s="32" t="e">
        <f t="shared" si="1"/>
        <v>#DIV/0!</v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5" t="s">
        <v>29</v>
      </c>
      <c r="C14" s="4">
        <f>IF(ISNA(VLOOKUP(B14,'Listes des charges'!$B$2:$F$449,2,FALSE)),"",VLOOKUP(B14,'Listes des charges'!$B$2:$F$449,2,FALSE))</f>
        <v>0</v>
      </c>
      <c r="D14" s="18"/>
      <c r="E14" s="11">
        <f>IF(ISNA(VLOOKUP(B14,'Listes des charges'!$B$2:$F$449,4,FALSE)),"",VLOOKUP(B14,'Listes des charges'!$B$2:$F$449,4,FALSE))</f>
        <v>41.67</v>
      </c>
      <c r="F14" s="11" t="e">
        <f t="shared" si="0"/>
        <v>#DIV/0!</v>
      </c>
      <c r="G14" s="4"/>
      <c r="H14" s="32" t="e">
        <f t="shared" si="1"/>
        <v>#DIV/0!</v>
      </c>
      <c r="I14" s="67" t="s">
        <v>56</v>
      </c>
      <c r="J14" s="67"/>
      <c r="K14" s="67"/>
      <c r="L14" s="22" t="e">
        <f>L12+(L12*L13)</f>
        <v>#VALUE!</v>
      </c>
    </row>
    <row r="15" spans="2:12" ht="15" customHeight="1" x14ac:dyDescent="0.25">
      <c r="B15" s="10" t="s">
        <v>30</v>
      </c>
      <c r="C15" s="10">
        <f>IF(ISNA(VLOOKUP(B15,'Listes des charges'!$B$2:$F$449,2,FALSE)),"",VLOOKUP(B15,'Listes des charges'!$B$2:$F$449,2,FALSE))</f>
        <v>0</v>
      </c>
      <c r="D15" s="19"/>
      <c r="E15" s="12">
        <f>IF(ISNA(VLOOKUP(B15,'Listes des charges'!$B$2:$F$449,4,FALSE)),"",VLOOKUP(B15,'Listes des charges'!$B$2:$F$449,4,FALSE))</f>
        <v>41.67</v>
      </c>
      <c r="F15" s="12" t="e">
        <f t="shared" si="0"/>
        <v>#DIV/0!</v>
      </c>
      <c r="G15" s="10"/>
      <c r="H15" s="32" t="e">
        <f t="shared" si="1"/>
        <v>#DIV/0!</v>
      </c>
      <c r="I15" s="66" t="s">
        <v>53</v>
      </c>
      <c r="J15" s="66"/>
      <c r="K15" s="66"/>
      <c r="L15" s="21" t="e">
        <f>L5-L7</f>
        <v>#VALUE!</v>
      </c>
    </row>
    <row r="16" spans="2:12" ht="18.75" customHeight="1" x14ac:dyDescent="0.25">
      <c r="B16" s="5" t="s">
        <v>31</v>
      </c>
      <c r="C16" s="4">
        <f>IF(ISNA(VLOOKUP(B16,'Listes des charges'!$B$2:$F$449,2,FALSE)),"",VLOOKUP(B16,'Listes des charges'!$B$2:$F$449,2,FALSE))</f>
        <v>0</v>
      </c>
      <c r="D16" s="18"/>
      <c r="E16" s="11">
        <f>IF(ISNA(VLOOKUP(B16,'Listes des charges'!$B$2:$F$449,4,FALSE)),"",VLOOKUP(B16,'Listes des charges'!$B$2:$F$449,4,FALSE))</f>
        <v>41.67</v>
      </c>
      <c r="F16" s="11" t="e">
        <f t="shared" si="0"/>
        <v>#DIV/0!</v>
      </c>
      <c r="G16" s="4"/>
      <c r="H16" s="32" t="e">
        <f t="shared" si="1"/>
        <v>#DIV/0!</v>
      </c>
      <c r="I16" s="67" t="s">
        <v>59</v>
      </c>
      <c r="J16" s="67"/>
      <c r="K16" s="67"/>
      <c r="L16" s="26" t="e">
        <f>L15/L5</f>
        <v>#VALUE!</v>
      </c>
    </row>
    <row r="17" spans="2:12" ht="18.75" customHeight="1" x14ac:dyDescent="0.25">
      <c r="B17" s="10" t="s">
        <v>32</v>
      </c>
      <c r="C17" s="10">
        <f>IF(ISNA(VLOOKUP(B17,'Listes des charges'!$B$2:$F$449,2,FALSE)),"",VLOOKUP(B17,'Listes des charges'!$B$2:$F$449,2,FALSE))</f>
        <v>0</v>
      </c>
      <c r="D17" s="19"/>
      <c r="E17" s="12">
        <f>IF(ISNA(VLOOKUP(B17,'Listes des charges'!$B$2:$F$449,4,FALSE)),"",VLOOKUP(B17,'Listes des charges'!$B$2:$F$449,4,FALSE))</f>
        <v>41.67</v>
      </c>
      <c r="F17" s="12" t="e">
        <f t="shared" si="0"/>
        <v>#DIV/0!</v>
      </c>
      <c r="G17" s="10"/>
      <c r="H17" s="32" t="e">
        <f t="shared" si="1"/>
        <v>#DIV/0!</v>
      </c>
      <c r="I17" s="66" t="s">
        <v>50</v>
      </c>
      <c r="J17" s="66"/>
      <c r="K17" s="66"/>
      <c r="L17" s="21" t="e">
        <f>L5-L8</f>
        <v>#DIV/0!</v>
      </c>
    </row>
    <row r="18" spans="2:12" ht="15.75" customHeight="1" x14ac:dyDescent="0.25">
      <c r="B18" s="5" t="s">
        <v>33</v>
      </c>
      <c r="C18" s="4">
        <f>IF(ISNA(VLOOKUP(B18,'Listes des charges'!$B$2:$F$449,2,FALSE)),"",VLOOKUP(B18,'Listes des charges'!$B$2:$F$449,2,FALSE))</f>
        <v>0</v>
      </c>
      <c r="D18" s="18"/>
      <c r="E18" s="11">
        <f>IF(ISNA(VLOOKUP(B18,'Listes des charges'!$B$2:$F$449,4,FALSE)),"",VLOOKUP(B18,'Listes des charges'!$B$2:$F$449,4,FALSE))</f>
        <v>41.67</v>
      </c>
      <c r="F18" s="11" t="e">
        <f t="shared" si="0"/>
        <v>#DIV/0!</v>
      </c>
      <c r="G18" s="4"/>
      <c r="H18" s="32" t="e">
        <f t="shared" si="1"/>
        <v>#DIV/0!</v>
      </c>
      <c r="I18" s="67" t="s">
        <v>58</v>
      </c>
      <c r="J18" s="67"/>
      <c r="K18" s="67"/>
      <c r="L18" s="26" t="e">
        <f>L17/L5</f>
        <v>#DIV/0!</v>
      </c>
    </row>
    <row r="19" spans="2:12" ht="20.25" customHeight="1" outlineLevel="1" x14ac:dyDescent="0.25">
      <c r="B19" s="10" t="s">
        <v>34</v>
      </c>
      <c r="C19" s="10">
        <f>IF(ISNA(VLOOKUP(B19,'Listes des charges'!$B$2:$F$449,2,FALSE)),"",VLOOKUP(B19,'Listes des charges'!$B$2:$F$449,2,FALSE))</f>
        <v>0</v>
      </c>
      <c r="D19" s="19"/>
      <c r="E19" s="12">
        <f>IF(ISNA(VLOOKUP(B19,'Listes des charges'!$B$2:$F$449,4,FALSE)),"",VLOOKUP(B19,'Listes des charges'!$B$2:$F$449,4,FALSE))</f>
        <v>41.67</v>
      </c>
      <c r="F19" s="12" t="e">
        <f t="shared" si="0"/>
        <v>#DIV/0!</v>
      </c>
      <c r="G19" s="10"/>
      <c r="H19" s="32" t="e">
        <f t="shared" si="1"/>
        <v>#DIV/0!</v>
      </c>
      <c r="I19" s="66" t="s">
        <v>51</v>
      </c>
      <c r="J19" s="66"/>
      <c r="K19" s="66"/>
      <c r="L19" s="21" t="e">
        <f>L17*K2</f>
        <v>#DIV/0!</v>
      </c>
    </row>
    <row r="20" spans="2:12" ht="15.75" outlineLevel="1" x14ac:dyDescent="0.25">
      <c r="B20" s="5" t="s">
        <v>35</v>
      </c>
      <c r="C20" s="4">
        <f>IF(ISNA(VLOOKUP(B20,'Listes des charges'!$B$2:$F$449,2,FALSE)),"",VLOOKUP(B20,'Listes des charges'!$B$2:$F$449,2,FALSE))</f>
        <v>0</v>
      </c>
      <c r="D20" s="18"/>
      <c r="E20" s="11">
        <f>IF(ISNA(VLOOKUP(B20,'Listes des charges'!$B$2:$F$449,4,FALSE)),"",VLOOKUP(B20,'Listes des charges'!$B$2:$F$449,4,FALSE))</f>
        <v>41.67</v>
      </c>
      <c r="F20" s="11" t="e">
        <f t="shared" si="0"/>
        <v>#DIV/0!</v>
      </c>
      <c r="G20" s="4"/>
      <c r="H20" s="32" t="e">
        <f t="shared" si="1"/>
        <v>#DIV/0!</v>
      </c>
      <c r="I20" s="67" t="s">
        <v>52</v>
      </c>
      <c r="J20" s="67"/>
      <c r="K20" s="67"/>
      <c r="L20" s="22" t="e">
        <f>L19*12</f>
        <v>#DIV/0!</v>
      </c>
    </row>
    <row r="21" spans="2:12" outlineLevel="1" x14ac:dyDescent="0.25">
      <c r="B21" s="10" t="s">
        <v>36</v>
      </c>
      <c r="C21" s="10">
        <f>IF(ISNA(VLOOKUP(B21,'Listes des charges'!$B$2:$F$449,2,FALSE)),"",VLOOKUP(B21,'Listes des charges'!$B$2:$F$449,2,FALSE))</f>
        <v>0</v>
      </c>
      <c r="D21" s="19"/>
      <c r="E21" s="12">
        <f>IF(ISNA(VLOOKUP(B21,'Listes des charges'!$B$2:$F$449,4,FALSE)),"",VLOOKUP(B21,'Listes des charges'!$B$2:$F$449,4,FALSE))</f>
        <v>83.33</v>
      </c>
      <c r="F21" s="12" t="e">
        <f t="shared" si="0"/>
        <v>#DIV/0!</v>
      </c>
      <c r="G21" s="10"/>
      <c r="H21" s="32" t="e">
        <f t="shared" si="1"/>
        <v>#DIV/0!</v>
      </c>
    </row>
    <row r="22" spans="2:12" outlineLevel="1" x14ac:dyDescent="0.25">
      <c r="B22" s="5" t="s">
        <v>37</v>
      </c>
      <c r="C22" s="4">
        <f>IF(ISNA(VLOOKUP(B22,'Listes des charges'!$B$2:$F$449,2,FALSE)),"",VLOOKUP(B22,'Listes des charges'!$B$2:$F$449,2,FALSE))</f>
        <v>0</v>
      </c>
      <c r="D22" s="18"/>
      <c r="E22" s="11">
        <f>IF(ISNA(VLOOKUP(B22,'Listes des charges'!$B$2:$F$449,4,FALSE)),"",VLOOKUP(B22,'Listes des charges'!$B$2:$F$449,4,FALSE))</f>
        <v>1500</v>
      </c>
      <c r="F22" s="11" t="e">
        <f t="shared" si="0"/>
        <v>#DIV/0!</v>
      </c>
      <c r="G22" s="4"/>
      <c r="H22" s="32" t="e">
        <f t="shared" si="1"/>
        <v>#DIV/0!</v>
      </c>
    </row>
    <row r="23" spans="2:12" outlineLevel="1" x14ac:dyDescent="0.25">
      <c r="B23" s="10" t="s">
        <v>38</v>
      </c>
      <c r="C23" s="10">
        <f>IF(ISNA(VLOOKUP(B23,'Listes des charges'!$B$2:$F$449,2,FALSE)),"",VLOOKUP(B23,'Listes des charges'!$B$2:$F$449,2,FALSE))</f>
        <v>0</v>
      </c>
      <c r="D23" s="19"/>
      <c r="E23" s="12">
        <f>IF(ISNA(VLOOKUP(B23,'Listes des charges'!$B$2:$F$449,4,FALSE)),"",VLOOKUP(B23,'Listes des charges'!$B$2:$F$449,4,FALSE))</f>
        <v>450.42</v>
      </c>
      <c r="F23" s="12" t="e">
        <f t="shared" si="0"/>
        <v>#DIV/0!</v>
      </c>
      <c r="G23" s="10"/>
      <c r="H23" s="32" t="e">
        <f t="shared" si="1"/>
        <v>#DIV/0!</v>
      </c>
    </row>
    <row r="24" spans="2:12" outlineLevel="1" x14ac:dyDescent="0.25">
      <c r="B24" s="5" t="s">
        <v>39</v>
      </c>
      <c r="C24" s="4">
        <f>IF(ISNA(VLOOKUP(B24,'Listes des charges'!$B$2:$F$449,2,FALSE)),"",VLOOKUP(B24,'Listes des charges'!$B$2:$F$449,2,FALSE))</f>
        <v>0</v>
      </c>
      <c r="D24" s="18"/>
      <c r="E24" s="11">
        <f>IF(ISNA(VLOOKUP(B24,'Listes des charges'!$B$2:$F$449,4,FALSE)),"",VLOOKUP(B24,'Listes des charges'!$B$2:$F$449,4,FALSE))</f>
        <v>279.07</v>
      </c>
      <c r="F24" s="11" t="e">
        <f t="shared" si="0"/>
        <v>#DIV/0!</v>
      </c>
      <c r="G24" s="4"/>
      <c r="H24" s="32" t="e">
        <f t="shared" si="1"/>
        <v>#DIV/0!</v>
      </c>
      <c r="I24" s="28"/>
    </row>
    <row r="25" spans="2:12" outlineLevel="1" x14ac:dyDescent="0.25">
      <c r="B25" s="10" t="s">
        <v>40</v>
      </c>
      <c r="C25" s="10">
        <f>IF(ISNA(VLOOKUP(B25,'Listes des charges'!$B$2:$F$449,2,FALSE)),"",VLOOKUP(B25,'Listes des charges'!$B$2:$F$449,2,FALSE))</f>
        <v>0</v>
      </c>
      <c r="D25" s="19"/>
      <c r="E25" s="12">
        <f>IF(ISNA(VLOOKUP(B25,'Listes des charges'!$B$2:$F$449,4,FALSE)),"",VLOOKUP(B25,'Listes des charges'!$B$2:$F$449,4,FALSE))</f>
        <v>1359.41</v>
      </c>
      <c r="F25" s="12" t="e">
        <f t="shared" si="0"/>
        <v>#DIV/0!</v>
      </c>
      <c r="G25" s="10"/>
      <c r="H25" s="32" t="e">
        <f t="shared" si="1"/>
        <v>#DIV/0!</v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8" t="s">
        <v>193</v>
      </c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e">
        <f t="shared" si="0"/>
        <v>#VALUE!</v>
      </c>
      <c r="G38" s="4"/>
      <c r="H38" s="32" t="e">
        <f t="shared" si="1"/>
        <v>#VALUE!</v>
      </c>
    </row>
    <row r="39" spans="2:8" outlineLevel="1" x14ac:dyDescent="0.25">
      <c r="B39" s="10" t="s">
        <v>180</v>
      </c>
      <c r="C39" s="10" t="str">
        <f>IF(ISNA(VLOOKUP(B39,'Listes des charges'!$B$2:$F$449,2,FALSE)),"",VLOOKUP(B39,'Listes des charges'!$B$2:$F$449,2,FALSE))</f>
        <v>gr</v>
      </c>
      <c r="D39" s="19">
        <v>166</v>
      </c>
      <c r="E39" s="12">
        <f>IF(ISNA(VLOOKUP(B39,'Listes des charges'!$B$2:$F$449,4,FALSE)),"",VLOOKUP(B39,'Listes des charges'!$B$2:$F$449,4,FALSE))</f>
        <v>3.88</v>
      </c>
      <c r="F39" s="12">
        <f t="shared" si="0"/>
        <v>0.64407999999999987</v>
      </c>
      <c r="G39" s="10"/>
      <c r="H39" s="32">
        <f t="shared" si="1"/>
        <v>1</v>
      </c>
    </row>
    <row r="40" spans="2:8" outlineLevel="1" x14ac:dyDescent="0.25">
      <c r="B40" s="5" t="s">
        <v>195</v>
      </c>
      <c r="C40" s="4" t="str">
        <f>IF(ISNA(VLOOKUP(B40,'Listes des charges'!$B$2:$F$449,2,FALSE)),"",VLOOKUP(B40,'Listes des charges'!$B$2:$F$449,2,FALSE))</f>
        <v>gr</v>
      </c>
      <c r="D40" s="18">
        <v>1</v>
      </c>
      <c r="E40" s="11">
        <f>IF(ISNA(VLOOKUP(B40,'Listes des charges'!$B$2:$F$449,4,FALSE)),"",VLOOKUP(B40,'Listes des charges'!$B$2:$F$449,4,FALSE))</f>
        <v>69.8</v>
      </c>
      <c r="F40" s="11">
        <f t="shared" si="0"/>
        <v>6.9800000000000001E-2</v>
      </c>
      <c r="G40" s="4"/>
      <c r="H40" s="32">
        <f t="shared" si="1"/>
        <v>1</v>
      </c>
    </row>
    <row r="41" spans="2:8" outlineLevel="1" x14ac:dyDescent="0.25">
      <c r="B41" s="10" t="s">
        <v>184</v>
      </c>
      <c r="C41" s="10" t="str">
        <f>IF(ISNA(VLOOKUP(B41,'Listes des charges'!$B$2:$F$449,2,FALSE)),"",VLOOKUP(B41,'Listes des charges'!$B$2:$F$449,2,FALSE))</f>
        <v>gr</v>
      </c>
      <c r="D41" s="19">
        <v>3</v>
      </c>
      <c r="E41" s="12">
        <f>IF(ISNA(VLOOKUP(B41,'Listes des charges'!$B$2:$F$449,4,FALSE)),"",VLOOKUP(B41,'Listes des charges'!$B$2:$F$449,4,FALSE))</f>
        <v>14.51</v>
      </c>
      <c r="F41" s="12">
        <f t="shared" si="0"/>
        <v>4.3529999999999999E-2</v>
      </c>
      <c r="G41" s="10"/>
      <c r="H41" s="32">
        <f t="shared" si="1"/>
        <v>1</v>
      </c>
    </row>
    <row r="42" spans="2:8" outlineLevel="1" x14ac:dyDescent="0.25">
      <c r="B42" s="5" t="s">
        <v>194</v>
      </c>
      <c r="C42" s="4" t="str">
        <f>IF(ISNA(VLOOKUP(B42,'Listes des charges'!$B$2:$F$449,2,FALSE)),"",VLOOKUP(B42,'Listes des charges'!$B$2:$F$449,2,FALSE))</f>
        <v>gr</v>
      </c>
      <c r="D42" s="18">
        <v>0.1</v>
      </c>
      <c r="E42" s="11">
        <f>IF(ISNA(VLOOKUP(B42,'Listes des charges'!$B$2:$F$449,4,FALSE)),"",VLOOKUP(B42,'Listes des charges'!$B$2:$F$449,4,FALSE))</f>
        <v>0</v>
      </c>
      <c r="F42" s="11">
        <f t="shared" si="0"/>
        <v>0</v>
      </c>
      <c r="G42" s="4"/>
      <c r="H42" s="32" t="str">
        <f t="shared" si="1"/>
        <v/>
      </c>
    </row>
    <row r="43" spans="2:8" outlineLevel="1" x14ac:dyDescent="0.25">
      <c r="B43" s="10" t="s">
        <v>182</v>
      </c>
      <c r="C43" s="10" t="str">
        <f>IF(ISNA(VLOOKUP(B43,'Listes des charges'!$B$2:$F$449,2,FALSE)),"",VLOOKUP(B43,'Listes des charges'!$B$2:$F$449,2,FALSE))</f>
        <v>gr</v>
      </c>
      <c r="D43" s="19">
        <v>4.2</v>
      </c>
      <c r="E43" s="12">
        <f>IF(ISNA(VLOOKUP(B43,'Listes des charges'!$B$2:$F$449,4,FALSE)),"",VLOOKUP(B43,'Listes des charges'!$B$2:$F$449,4,FALSE))</f>
        <v>0</v>
      </c>
      <c r="F43" s="12">
        <f t="shared" si="0"/>
        <v>0</v>
      </c>
      <c r="G43" s="10"/>
      <c r="H43" s="32" t="str">
        <f t="shared" si="1"/>
        <v/>
      </c>
    </row>
    <row r="44" spans="2:8" outlineLevel="1" x14ac:dyDescent="0.25">
      <c r="B44" s="48" t="s">
        <v>196</v>
      </c>
      <c r="C44" s="4">
        <f>IF(ISNA(VLOOKUP(B44,'Listes des charges'!$B$2:$F$449,2,FALSE)),"",VLOOKUP(B44,'Listes des charges'!$B$2:$F$449,2,FALSE))</f>
        <v>0</v>
      </c>
      <c r="D44" s="18"/>
      <c r="E44" s="11">
        <f>IF(ISNA(VLOOKUP(B44,'Listes des charges'!$B$2:$F$449,4,FALSE)),"",VLOOKUP(B44,'Listes des charges'!$B$2:$F$449,4,FALSE))</f>
        <v>0</v>
      </c>
      <c r="F44" s="11" t="e">
        <f t="shared" si="0"/>
        <v>#DIV/0!</v>
      </c>
      <c r="G44" s="4"/>
      <c r="H44" s="32" t="e">
        <f t="shared" si="1"/>
        <v>#DIV/0!</v>
      </c>
    </row>
    <row r="45" spans="2:8" outlineLevel="1" x14ac:dyDescent="0.25">
      <c r="B45" s="10"/>
      <c r="C45" s="10" t="str">
        <f>IF(ISNA(VLOOKUP(B45,'Listes des charges'!$B$2:$F$449,2,FALSE)),"",VLOOKUP(B45,'Listes des charges'!$B$2:$F$449,2,FALSE))</f>
        <v/>
      </c>
      <c r="D45" s="19"/>
      <c r="E45" s="12" t="str">
        <f>IF(ISNA(VLOOKUP(B45,'Listes des charges'!$B$2:$F$449,4,FALSE)),"",VLOOKUP(B45,'Listes des charges'!$B$2:$F$449,4,FALSE))</f>
        <v/>
      </c>
      <c r="F45" s="12" t="str">
        <f t="shared" si="0"/>
        <v/>
      </c>
      <c r="G45" s="10"/>
      <c r="H45" s="32" t="str">
        <f t="shared" si="1"/>
        <v/>
      </c>
    </row>
    <row r="46" spans="2:8" outlineLevel="1" x14ac:dyDescent="0.25">
      <c r="B46" s="4"/>
      <c r="C46" s="4" t="str">
        <f>IF(ISNA(VLOOKUP(B46,'Listes des charges'!$B$2:$F$449,2,FALSE)),"",VLOOKUP(B46,'Listes des charges'!$B$2:$F$449,2,FALSE))</f>
        <v/>
      </c>
      <c r="D46" s="18"/>
      <c r="E46" s="11" t="str">
        <f>IF(ISNA(VLOOKUP(B46,'Listes des charges'!$B$2:$F$449,4,FALSE)),"",VLOOKUP(B46,'Listes des charges'!$B$2:$F$449,4,FALSE))</f>
        <v/>
      </c>
      <c r="F46" s="11" t="str">
        <f t="shared" si="0"/>
        <v/>
      </c>
      <c r="G46" s="4"/>
      <c r="H46" s="32" t="str">
        <f t="shared" si="1"/>
        <v/>
      </c>
    </row>
    <row r="47" spans="2:8" outlineLevel="1" x14ac:dyDescent="0.25">
      <c r="B47" s="10"/>
      <c r="C47" s="10" t="str">
        <f>IF(ISNA(VLOOKUP(B47,'Listes des charges'!$B$2:$F$449,2,FALSE)),"",VLOOKUP(B47,'Listes des charges'!$B$2:$F$449,2,FALSE))</f>
        <v/>
      </c>
      <c r="D47" s="19"/>
      <c r="E47" s="12" t="str">
        <f>IF(ISNA(VLOOKUP(B47,'Listes des charges'!$B$2:$F$449,4,FALSE)),"",VLOOKUP(B47,'Listes des charges'!$B$2:$F$449,4,FALSE))</f>
        <v/>
      </c>
      <c r="F47" s="12" t="str">
        <f t="shared" si="0"/>
        <v/>
      </c>
      <c r="G47" s="10"/>
      <c r="H47" s="32" t="str">
        <f t="shared" si="1"/>
        <v/>
      </c>
    </row>
    <row r="48" spans="2:8" outlineLevel="1" x14ac:dyDescent="0.25"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0"/>
        <v/>
      </c>
      <c r="G48" s="4"/>
      <c r="H48" s="32" t="str">
        <f t="shared" si="1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0000"/>
  </sheetPr>
  <dimension ref="B1:L57"/>
  <sheetViews>
    <sheetView topLeftCell="A22" workbookViewId="0">
      <selection activeCell="F9" sqref="F9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/>
      <c r="D2" s="68"/>
      <c r="F2" s="7" t="s">
        <v>19</v>
      </c>
      <c r="G2" s="15"/>
      <c r="I2" s="75" t="s">
        <v>20</v>
      </c>
      <c r="J2" s="76"/>
      <c r="K2" s="69"/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/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 t="e">
        <f>SUM(F6:F36)</f>
        <v>#DIV/0!</v>
      </c>
    </row>
    <row r="7" spans="2:12" ht="15" customHeight="1" x14ac:dyDescent="0.25">
      <c r="B7" s="10" t="s">
        <v>22</v>
      </c>
      <c r="C7" s="10">
        <f>IF(ISNA(VLOOKUP(B7,'Listes des charges'!$B$2:$F$449,2,FALSE)),"",VLOOKUP(B7,'Listes des charges'!$B$2:$F$449,2,FALSE))</f>
        <v>0</v>
      </c>
      <c r="D7" s="19"/>
      <c r="E7" s="12">
        <f>IF(ISNA(VLOOKUP(B7,'Listes des charges'!$B$2:$F$449,4,FALSE)),"",VLOOKUP(B7,'Listes des charges'!$B$2:$F$449,4,FALSE))</f>
        <v>83.33</v>
      </c>
      <c r="F7" s="12" t="e">
        <f t="shared" ref="F7:F57" si="0">IF(B7="","",IF(D7&lt;&gt;"",((D7*E7)/1000),IF(D7="",(E7*2/3)/$K$2)))</f>
        <v>#DIV/0!</v>
      </c>
      <c r="G7" s="10"/>
      <c r="H7" s="32" t="e">
        <f t="shared" ref="H7:H57" si="1">IF(AND(F7&gt;0,F7&lt;&gt;""),1,"")</f>
        <v>#DIV/0!</v>
      </c>
      <c r="I7" s="66" t="s">
        <v>54</v>
      </c>
      <c r="J7" s="66"/>
      <c r="K7" s="66"/>
      <c r="L7" s="21" t="e">
        <f>SUM(F37:F80)</f>
        <v>#VALUE!</v>
      </c>
    </row>
    <row r="8" spans="2:12" ht="15" customHeight="1" x14ac:dyDescent="0.25">
      <c r="B8" s="5" t="s">
        <v>23</v>
      </c>
      <c r="C8" s="4">
        <f>IF(ISNA(VLOOKUP(B8,'Listes des charges'!$B$2:$F$449,2,FALSE)),"",VLOOKUP(B8,'Listes des charges'!$B$2:$F$449,2,FALSE))</f>
        <v>0</v>
      </c>
      <c r="D8" s="18"/>
      <c r="E8" s="11">
        <f>IF(ISNA(VLOOKUP(B8,'Listes des charges'!$B$2:$F$449,4,FALSE)),"",VLOOKUP(B8,'Listes des charges'!$B$2:$F$449,4,FALSE))</f>
        <v>956.0185185185187</v>
      </c>
      <c r="F8" s="11" t="e">
        <f t="shared" si="0"/>
        <v>#DIV/0!</v>
      </c>
      <c r="G8" s="4"/>
      <c r="H8" s="32" t="e">
        <f t="shared" si="1"/>
        <v>#DIV/0!</v>
      </c>
      <c r="I8" s="67" t="s">
        <v>4</v>
      </c>
      <c r="J8" s="67"/>
      <c r="K8" s="67"/>
      <c r="L8" s="22" t="e">
        <f>L6+L7</f>
        <v>#DIV/0!</v>
      </c>
    </row>
    <row r="9" spans="2:12" ht="15" customHeight="1" x14ac:dyDescent="0.25">
      <c r="B9" s="10" t="s">
        <v>24</v>
      </c>
      <c r="C9" s="10">
        <f>IF(ISNA(VLOOKUP(B9,'Listes des charges'!$B$2:$F$449,2,FALSE)),"",VLOOKUP(B9,'Listes des charges'!$B$2:$F$449,2,FALSE))</f>
        <v>0</v>
      </c>
      <c r="D9" s="19"/>
      <c r="E9" s="12">
        <f>IF(ISNA(VLOOKUP(B9,'Listes des charges'!$B$2:$F$449,4,FALSE)),"",VLOOKUP(B9,'Listes des charges'!$B$2:$F$449,4,FALSE))</f>
        <v>700</v>
      </c>
      <c r="F9" s="12" t="e">
        <f t="shared" si="0"/>
        <v>#DIV/0!</v>
      </c>
      <c r="G9" s="10"/>
      <c r="H9" s="32" t="e">
        <f t="shared" si="1"/>
        <v>#DIV/0!</v>
      </c>
      <c r="I9" s="66" t="s">
        <v>5</v>
      </c>
      <c r="J9" s="66"/>
      <c r="K9" s="66"/>
      <c r="L9" s="21" t="e">
        <f>AVERAGE(F:F)</f>
        <v>#DIV/0!</v>
      </c>
    </row>
    <row r="10" spans="2:12" ht="18.75" customHeight="1" x14ac:dyDescent="0.25">
      <c r="B10" s="5" t="s">
        <v>25</v>
      </c>
      <c r="C10" s="4">
        <f>IF(ISNA(VLOOKUP(B10,'Listes des charges'!$B$2:$F$449,2,FALSE)),"",VLOOKUP(B10,'Listes des charges'!$B$2:$F$449,2,FALSE))</f>
        <v>0</v>
      </c>
      <c r="D10" s="18"/>
      <c r="E10" s="11">
        <f>IF(ISNA(VLOOKUP(B10,'Listes des charges'!$B$2:$F$449,4,FALSE)),"",VLOOKUP(B10,'Listes des charges'!$B$2:$F$449,4,FALSE))</f>
        <v>66</v>
      </c>
      <c r="F10" s="11" t="e">
        <f t="shared" si="0"/>
        <v>#DIV/0!</v>
      </c>
      <c r="G10" s="4"/>
      <c r="H10" s="32" t="e">
        <f t="shared" si="1"/>
        <v>#DIV/0!</v>
      </c>
      <c r="I10" s="67" t="s">
        <v>6</v>
      </c>
      <c r="J10" s="67"/>
      <c r="K10" s="67"/>
      <c r="L10" s="26" t="e">
        <f>L7/L5</f>
        <v>#VALUE!</v>
      </c>
    </row>
    <row r="11" spans="2:12" ht="18.75" customHeight="1" x14ac:dyDescent="0.25">
      <c r="B11" s="10" t="s">
        <v>26</v>
      </c>
      <c r="C11" s="10">
        <f>IF(ISNA(VLOOKUP(B11,'Listes des charges'!$B$2:$F$449,2,FALSE)),"",VLOOKUP(B11,'Listes des charges'!$B$2:$F$449,2,FALSE))</f>
        <v>0</v>
      </c>
      <c r="D11" s="19"/>
      <c r="E11" s="12">
        <f>IF(ISNA(VLOOKUP(B11,'Listes des charges'!$B$2:$F$449,4,FALSE)),"",VLOOKUP(B11,'Listes des charges'!$B$2:$F$449,4,FALSE))</f>
        <v>41.67</v>
      </c>
      <c r="F11" s="12" t="e">
        <f t="shared" si="0"/>
        <v>#DIV/0!</v>
      </c>
      <c r="G11" s="10"/>
      <c r="H11" s="32" t="e">
        <f t="shared" si="1"/>
        <v>#DIV/0!</v>
      </c>
      <c r="I11" s="66" t="s">
        <v>57</v>
      </c>
      <c r="J11" s="66"/>
      <c r="K11" s="66"/>
      <c r="L11" s="23" t="e">
        <f>L6/L5</f>
        <v>#DIV/0!</v>
      </c>
    </row>
    <row r="12" spans="2:12" ht="18.75" customHeight="1" x14ac:dyDescent="0.25">
      <c r="B12" s="5" t="s">
        <v>27</v>
      </c>
      <c r="C12" s="4">
        <f>IF(ISNA(VLOOKUP(B12,'Listes des charges'!$B$2:$F$449,2,FALSE)),"",VLOOKUP(B12,'Listes des charges'!$B$2:$F$449,2,FALSE))</f>
        <v>0</v>
      </c>
      <c r="D12" s="18"/>
      <c r="E12" s="11">
        <f>IF(ISNA(VLOOKUP(B12,'Listes des charges'!$B$2:$F$449,4,FALSE)),"",VLOOKUP(B12,'Listes des charges'!$B$2:$F$449,4,FALSE))</f>
        <v>125</v>
      </c>
      <c r="F12" s="11" t="e">
        <f t="shared" si="0"/>
        <v>#DIV/0!</v>
      </c>
      <c r="G12" s="11"/>
      <c r="H12" s="32" t="e">
        <f t="shared" si="1"/>
        <v>#DIV/0!</v>
      </c>
      <c r="I12" s="67" t="s">
        <v>7</v>
      </c>
      <c r="J12" s="67"/>
      <c r="K12" s="67"/>
      <c r="L12" s="22" t="e">
        <f>L7*G2</f>
        <v>#VALUE!</v>
      </c>
    </row>
    <row r="13" spans="2:12" ht="15.75" customHeight="1" x14ac:dyDescent="0.25">
      <c r="B13" s="10" t="s">
        <v>28</v>
      </c>
      <c r="C13" s="10">
        <f>IF(ISNA(VLOOKUP(B13,'Listes des charges'!$B$2:$F$449,2,FALSE)),"",VLOOKUP(B13,'Listes des charges'!$B$2:$F$449,2,FALSE))</f>
        <v>0</v>
      </c>
      <c r="D13" s="19"/>
      <c r="E13" s="12">
        <f>IF(ISNA(VLOOKUP(B13,'Listes des charges'!$B$2:$F$449,4,FALSE)),"",VLOOKUP(B13,'Listes des charges'!$B$2:$F$449,4,FALSE))</f>
        <v>83.33</v>
      </c>
      <c r="F13" s="12" t="e">
        <f t="shared" si="0"/>
        <v>#DIV/0!</v>
      </c>
      <c r="G13" s="10"/>
      <c r="H13" s="32" t="e">
        <f t="shared" si="1"/>
        <v>#DIV/0!</v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5" t="s">
        <v>29</v>
      </c>
      <c r="C14" s="4">
        <f>IF(ISNA(VLOOKUP(B14,'Listes des charges'!$B$2:$F$449,2,FALSE)),"",VLOOKUP(B14,'Listes des charges'!$B$2:$F$449,2,FALSE))</f>
        <v>0</v>
      </c>
      <c r="D14" s="18"/>
      <c r="E14" s="11">
        <f>IF(ISNA(VLOOKUP(B14,'Listes des charges'!$B$2:$F$449,4,FALSE)),"",VLOOKUP(B14,'Listes des charges'!$B$2:$F$449,4,FALSE))</f>
        <v>41.67</v>
      </c>
      <c r="F14" s="11" t="e">
        <f t="shared" si="0"/>
        <v>#DIV/0!</v>
      </c>
      <c r="G14" s="4"/>
      <c r="H14" s="32" t="e">
        <f t="shared" si="1"/>
        <v>#DIV/0!</v>
      </c>
      <c r="I14" s="67" t="s">
        <v>56</v>
      </c>
      <c r="J14" s="67"/>
      <c r="K14" s="67"/>
      <c r="L14" s="22" t="e">
        <f>L12+(L12*L13)</f>
        <v>#VALUE!</v>
      </c>
    </row>
    <row r="15" spans="2:12" ht="15" customHeight="1" x14ac:dyDescent="0.25">
      <c r="B15" s="10" t="s">
        <v>30</v>
      </c>
      <c r="C15" s="10">
        <f>IF(ISNA(VLOOKUP(B15,'Listes des charges'!$B$2:$F$449,2,FALSE)),"",VLOOKUP(B15,'Listes des charges'!$B$2:$F$449,2,FALSE))</f>
        <v>0</v>
      </c>
      <c r="D15" s="19"/>
      <c r="E15" s="12">
        <f>IF(ISNA(VLOOKUP(B15,'Listes des charges'!$B$2:$F$449,4,FALSE)),"",VLOOKUP(B15,'Listes des charges'!$B$2:$F$449,4,FALSE))</f>
        <v>41.67</v>
      </c>
      <c r="F15" s="12" t="e">
        <f t="shared" si="0"/>
        <v>#DIV/0!</v>
      </c>
      <c r="G15" s="10"/>
      <c r="H15" s="32" t="e">
        <f t="shared" si="1"/>
        <v>#DIV/0!</v>
      </c>
      <c r="I15" s="66" t="s">
        <v>53</v>
      </c>
      <c r="J15" s="66"/>
      <c r="K15" s="66"/>
      <c r="L15" s="21" t="e">
        <f>L5-L7</f>
        <v>#VALUE!</v>
      </c>
    </row>
    <row r="16" spans="2:12" ht="18.75" customHeight="1" x14ac:dyDescent="0.25">
      <c r="B16" s="5" t="s">
        <v>31</v>
      </c>
      <c r="C16" s="4">
        <f>IF(ISNA(VLOOKUP(B16,'Listes des charges'!$B$2:$F$449,2,FALSE)),"",VLOOKUP(B16,'Listes des charges'!$B$2:$F$449,2,FALSE))</f>
        <v>0</v>
      </c>
      <c r="D16" s="18"/>
      <c r="E16" s="11">
        <f>IF(ISNA(VLOOKUP(B16,'Listes des charges'!$B$2:$F$449,4,FALSE)),"",VLOOKUP(B16,'Listes des charges'!$B$2:$F$449,4,FALSE))</f>
        <v>41.67</v>
      </c>
      <c r="F16" s="11" t="e">
        <f t="shared" si="0"/>
        <v>#DIV/0!</v>
      </c>
      <c r="G16" s="4"/>
      <c r="H16" s="32" t="e">
        <f t="shared" si="1"/>
        <v>#DIV/0!</v>
      </c>
      <c r="I16" s="67" t="s">
        <v>59</v>
      </c>
      <c r="J16" s="67"/>
      <c r="K16" s="67"/>
      <c r="L16" s="26" t="e">
        <f>L15/L5</f>
        <v>#VALUE!</v>
      </c>
    </row>
    <row r="17" spans="2:12" ht="18.75" customHeight="1" x14ac:dyDescent="0.25">
      <c r="B17" s="10" t="s">
        <v>32</v>
      </c>
      <c r="C17" s="10">
        <f>IF(ISNA(VLOOKUP(B17,'Listes des charges'!$B$2:$F$449,2,FALSE)),"",VLOOKUP(B17,'Listes des charges'!$B$2:$F$449,2,FALSE))</f>
        <v>0</v>
      </c>
      <c r="D17" s="19"/>
      <c r="E17" s="12">
        <f>IF(ISNA(VLOOKUP(B17,'Listes des charges'!$B$2:$F$449,4,FALSE)),"",VLOOKUP(B17,'Listes des charges'!$B$2:$F$449,4,FALSE))</f>
        <v>41.67</v>
      </c>
      <c r="F17" s="12" t="e">
        <f t="shared" si="0"/>
        <v>#DIV/0!</v>
      </c>
      <c r="G17" s="10"/>
      <c r="H17" s="32" t="e">
        <f t="shared" si="1"/>
        <v>#DIV/0!</v>
      </c>
      <c r="I17" s="66" t="s">
        <v>50</v>
      </c>
      <c r="J17" s="66"/>
      <c r="K17" s="66"/>
      <c r="L17" s="21" t="e">
        <f>L5-L8</f>
        <v>#DIV/0!</v>
      </c>
    </row>
    <row r="18" spans="2:12" ht="15.75" customHeight="1" x14ac:dyDescent="0.25">
      <c r="B18" s="5" t="s">
        <v>33</v>
      </c>
      <c r="C18" s="4">
        <f>IF(ISNA(VLOOKUP(B18,'Listes des charges'!$B$2:$F$449,2,FALSE)),"",VLOOKUP(B18,'Listes des charges'!$B$2:$F$449,2,FALSE))</f>
        <v>0</v>
      </c>
      <c r="D18" s="18"/>
      <c r="E18" s="11">
        <f>IF(ISNA(VLOOKUP(B18,'Listes des charges'!$B$2:$F$449,4,FALSE)),"",VLOOKUP(B18,'Listes des charges'!$B$2:$F$449,4,FALSE))</f>
        <v>41.67</v>
      </c>
      <c r="F18" s="11" t="e">
        <f t="shared" si="0"/>
        <v>#DIV/0!</v>
      </c>
      <c r="G18" s="4"/>
      <c r="H18" s="32" t="e">
        <f t="shared" si="1"/>
        <v>#DIV/0!</v>
      </c>
      <c r="I18" s="67" t="s">
        <v>58</v>
      </c>
      <c r="J18" s="67"/>
      <c r="K18" s="67"/>
      <c r="L18" s="26" t="e">
        <f>L17/L5</f>
        <v>#DIV/0!</v>
      </c>
    </row>
    <row r="19" spans="2:12" ht="20.25" customHeight="1" outlineLevel="1" x14ac:dyDescent="0.25">
      <c r="B19" s="10" t="s">
        <v>34</v>
      </c>
      <c r="C19" s="10">
        <f>IF(ISNA(VLOOKUP(B19,'Listes des charges'!$B$2:$F$449,2,FALSE)),"",VLOOKUP(B19,'Listes des charges'!$B$2:$F$449,2,FALSE))</f>
        <v>0</v>
      </c>
      <c r="D19" s="19"/>
      <c r="E19" s="12">
        <f>IF(ISNA(VLOOKUP(B19,'Listes des charges'!$B$2:$F$449,4,FALSE)),"",VLOOKUP(B19,'Listes des charges'!$B$2:$F$449,4,FALSE))</f>
        <v>41.67</v>
      </c>
      <c r="F19" s="12" t="e">
        <f t="shared" si="0"/>
        <v>#DIV/0!</v>
      </c>
      <c r="G19" s="10"/>
      <c r="H19" s="32" t="e">
        <f t="shared" si="1"/>
        <v>#DIV/0!</v>
      </c>
      <c r="I19" s="66" t="s">
        <v>51</v>
      </c>
      <c r="J19" s="66"/>
      <c r="K19" s="66"/>
      <c r="L19" s="21" t="e">
        <f>L17*K2</f>
        <v>#DIV/0!</v>
      </c>
    </row>
    <row r="20" spans="2:12" ht="15.75" outlineLevel="1" x14ac:dyDescent="0.25">
      <c r="B20" s="5" t="s">
        <v>35</v>
      </c>
      <c r="C20" s="4">
        <f>IF(ISNA(VLOOKUP(B20,'Listes des charges'!$B$2:$F$449,2,FALSE)),"",VLOOKUP(B20,'Listes des charges'!$B$2:$F$449,2,FALSE))</f>
        <v>0</v>
      </c>
      <c r="D20" s="18"/>
      <c r="E20" s="11">
        <f>IF(ISNA(VLOOKUP(B20,'Listes des charges'!$B$2:$F$449,4,FALSE)),"",VLOOKUP(B20,'Listes des charges'!$B$2:$F$449,4,FALSE))</f>
        <v>41.67</v>
      </c>
      <c r="F20" s="11" t="e">
        <f t="shared" si="0"/>
        <v>#DIV/0!</v>
      </c>
      <c r="G20" s="4"/>
      <c r="H20" s="32" t="e">
        <f t="shared" si="1"/>
        <v>#DIV/0!</v>
      </c>
      <c r="I20" s="67" t="s">
        <v>52</v>
      </c>
      <c r="J20" s="67"/>
      <c r="K20" s="67"/>
      <c r="L20" s="22" t="e">
        <f>L19*12</f>
        <v>#DIV/0!</v>
      </c>
    </row>
    <row r="21" spans="2:12" outlineLevel="1" x14ac:dyDescent="0.25">
      <c r="B21" s="10" t="s">
        <v>36</v>
      </c>
      <c r="C21" s="10">
        <f>IF(ISNA(VLOOKUP(B21,'Listes des charges'!$B$2:$F$449,2,FALSE)),"",VLOOKUP(B21,'Listes des charges'!$B$2:$F$449,2,FALSE))</f>
        <v>0</v>
      </c>
      <c r="D21" s="19"/>
      <c r="E21" s="12">
        <f>IF(ISNA(VLOOKUP(B21,'Listes des charges'!$B$2:$F$449,4,FALSE)),"",VLOOKUP(B21,'Listes des charges'!$B$2:$F$449,4,FALSE))</f>
        <v>83.33</v>
      </c>
      <c r="F21" s="12" t="e">
        <f t="shared" si="0"/>
        <v>#DIV/0!</v>
      </c>
      <c r="G21" s="10"/>
      <c r="H21" s="32" t="e">
        <f t="shared" si="1"/>
        <v>#DIV/0!</v>
      </c>
    </row>
    <row r="22" spans="2:12" outlineLevel="1" x14ac:dyDescent="0.25">
      <c r="B22" s="5" t="s">
        <v>37</v>
      </c>
      <c r="C22" s="4">
        <f>IF(ISNA(VLOOKUP(B22,'Listes des charges'!$B$2:$F$449,2,FALSE)),"",VLOOKUP(B22,'Listes des charges'!$B$2:$F$449,2,FALSE))</f>
        <v>0</v>
      </c>
      <c r="D22" s="18"/>
      <c r="E22" s="11">
        <f>IF(ISNA(VLOOKUP(B22,'Listes des charges'!$B$2:$F$449,4,FALSE)),"",VLOOKUP(B22,'Listes des charges'!$B$2:$F$449,4,FALSE))</f>
        <v>1500</v>
      </c>
      <c r="F22" s="11" t="e">
        <f t="shared" si="0"/>
        <v>#DIV/0!</v>
      </c>
      <c r="G22" s="4"/>
      <c r="H22" s="32" t="e">
        <f t="shared" si="1"/>
        <v>#DIV/0!</v>
      </c>
    </row>
    <row r="23" spans="2:12" outlineLevel="1" x14ac:dyDescent="0.25">
      <c r="B23" s="10" t="s">
        <v>38</v>
      </c>
      <c r="C23" s="10">
        <f>IF(ISNA(VLOOKUP(B23,'Listes des charges'!$B$2:$F$449,2,FALSE)),"",VLOOKUP(B23,'Listes des charges'!$B$2:$F$449,2,FALSE))</f>
        <v>0</v>
      </c>
      <c r="D23" s="19"/>
      <c r="E23" s="12">
        <f>IF(ISNA(VLOOKUP(B23,'Listes des charges'!$B$2:$F$449,4,FALSE)),"",VLOOKUP(B23,'Listes des charges'!$B$2:$F$449,4,FALSE))</f>
        <v>450.42</v>
      </c>
      <c r="F23" s="12" t="e">
        <f t="shared" si="0"/>
        <v>#DIV/0!</v>
      </c>
      <c r="G23" s="10"/>
      <c r="H23" s="32" t="e">
        <f t="shared" si="1"/>
        <v>#DIV/0!</v>
      </c>
    </row>
    <row r="24" spans="2:12" outlineLevel="1" x14ac:dyDescent="0.25">
      <c r="B24" s="5" t="s">
        <v>39</v>
      </c>
      <c r="C24" s="4">
        <f>IF(ISNA(VLOOKUP(B24,'Listes des charges'!$B$2:$F$449,2,FALSE)),"",VLOOKUP(B24,'Listes des charges'!$B$2:$F$449,2,FALSE))</f>
        <v>0</v>
      </c>
      <c r="D24" s="18"/>
      <c r="E24" s="11">
        <f>IF(ISNA(VLOOKUP(B24,'Listes des charges'!$B$2:$F$449,4,FALSE)),"",VLOOKUP(B24,'Listes des charges'!$B$2:$F$449,4,FALSE))</f>
        <v>279.07</v>
      </c>
      <c r="F24" s="11" t="e">
        <f t="shared" si="0"/>
        <v>#DIV/0!</v>
      </c>
      <c r="G24" s="4"/>
      <c r="H24" s="32" t="e">
        <f t="shared" si="1"/>
        <v>#DIV/0!</v>
      </c>
      <c r="I24" s="28"/>
    </row>
    <row r="25" spans="2:12" outlineLevel="1" x14ac:dyDescent="0.25">
      <c r="B25" s="10" t="s">
        <v>40</v>
      </c>
      <c r="C25" s="10">
        <f>IF(ISNA(VLOOKUP(B25,'Listes des charges'!$B$2:$F$449,2,FALSE)),"",VLOOKUP(B25,'Listes des charges'!$B$2:$F$449,2,FALSE))</f>
        <v>0</v>
      </c>
      <c r="D25" s="19"/>
      <c r="E25" s="12">
        <f>IF(ISNA(VLOOKUP(B25,'Listes des charges'!$B$2:$F$449,4,FALSE)),"",VLOOKUP(B25,'Listes des charges'!$B$2:$F$449,4,FALSE))</f>
        <v>1359.41</v>
      </c>
      <c r="F25" s="12" t="e">
        <f t="shared" si="0"/>
        <v>#DIV/0!</v>
      </c>
      <c r="G25" s="10"/>
      <c r="H25" s="32" t="e">
        <f t="shared" si="1"/>
        <v>#DIV/0!</v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8" t="s">
        <v>193</v>
      </c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e">
        <f t="shared" si="0"/>
        <v>#VALUE!</v>
      </c>
      <c r="G38" s="4"/>
      <c r="H38" s="32" t="e">
        <f t="shared" si="1"/>
        <v>#VALUE!</v>
      </c>
    </row>
    <row r="39" spans="2:8" outlineLevel="1" x14ac:dyDescent="0.25">
      <c r="B39" s="10" t="s">
        <v>180</v>
      </c>
      <c r="C39" s="10" t="str">
        <f>IF(ISNA(VLOOKUP(B39,'Listes des charges'!$B$2:$F$449,2,FALSE)),"",VLOOKUP(B39,'Listes des charges'!$B$2:$F$449,2,FALSE))</f>
        <v>gr</v>
      </c>
      <c r="D39" s="19">
        <v>166</v>
      </c>
      <c r="E39" s="12">
        <f>IF(ISNA(VLOOKUP(B39,'Listes des charges'!$B$2:$F$449,4,FALSE)),"",VLOOKUP(B39,'Listes des charges'!$B$2:$F$449,4,FALSE))</f>
        <v>3.88</v>
      </c>
      <c r="F39" s="12">
        <f t="shared" si="0"/>
        <v>0.64407999999999987</v>
      </c>
      <c r="G39" s="10"/>
      <c r="H39" s="32">
        <f t="shared" si="1"/>
        <v>1</v>
      </c>
    </row>
    <row r="40" spans="2:8" outlineLevel="1" x14ac:dyDescent="0.25">
      <c r="B40" s="5" t="s">
        <v>195</v>
      </c>
      <c r="C40" s="4" t="str">
        <f>IF(ISNA(VLOOKUP(B40,'Listes des charges'!$B$2:$F$449,2,FALSE)),"",VLOOKUP(B40,'Listes des charges'!$B$2:$F$449,2,FALSE))</f>
        <v>gr</v>
      </c>
      <c r="D40" s="18">
        <v>1</v>
      </c>
      <c r="E40" s="11">
        <f>IF(ISNA(VLOOKUP(B40,'Listes des charges'!$B$2:$F$449,4,FALSE)),"",VLOOKUP(B40,'Listes des charges'!$B$2:$F$449,4,FALSE))</f>
        <v>69.8</v>
      </c>
      <c r="F40" s="11">
        <f t="shared" si="0"/>
        <v>6.9800000000000001E-2</v>
      </c>
      <c r="G40" s="4"/>
      <c r="H40" s="32">
        <f t="shared" si="1"/>
        <v>1</v>
      </c>
    </row>
    <row r="41" spans="2:8" outlineLevel="1" x14ac:dyDescent="0.25">
      <c r="B41" s="10" t="s">
        <v>184</v>
      </c>
      <c r="C41" s="10" t="str">
        <f>IF(ISNA(VLOOKUP(B41,'Listes des charges'!$B$2:$F$449,2,FALSE)),"",VLOOKUP(B41,'Listes des charges'!$B$2:$F$449,2,FALSE))</f>
        <v>gr</v>
      </c>
      <c r="D41" s="19">
        <v>3</v>
      </c>
      <c r="E41" s="12">
        <f>IF(ISNA(VLOOKUP(B41,'Listes des charges'!$B$2:$F$449,4,FALSE)),"",VLOOKUP(B41,'Listes des charges'!$B$2:$F$449,4,FALSE))</f>
        <v>14.51</v>
      </c>
      <c r="F41" s="12">
        <f t="shared" si="0"/>
        <v>4.3529999999999999E-2</v>
      </c>
      <c r="G41" s="10"/>
      <c r="H41" s="32">
        <f t="shared" si="1"/>
        <v>1</v>
      </c>
    </row>
    <row r="42" spans="2:8" outlineLevel="1" x14ac:dyDescent="0.25">
      <c r="B42" s="5" t="s">
        <v>194</v>
      </c>
      <c r="C42" s="4" t="str">
        <f>IF(ISNA(VLOOKUP(B42,'Listes des charges'!$B$2:$F$449,2,FALSE)),"",VLOOKUP(B42,'Listes des charges'!$B$2:$F$449,2,FALSE))</f>
        <v>gr</v>
      </c>
      <c r="D42" s="18">
        <v>0.1</v>
      </c>
      <c r="E42" s="11">
        <f>IF(ISNA(VLOOKUP(B42,'Listes des charges'!$B$2:$F$449,4,FALSE)),"",VLOOKUP(B42,'Listes des charges'!$B$2:$F$449,4,FALSE))</f>
        <v>0</v>
      </c>
      <c r="F42" s="11">
        <f t="shared" si="0"/>
        <v>0</v>
      </c>
      <c r="G42" s="4"/>
      <c r="H42" s="32" t="str">
        <f t="shared" si="1"/>
        <v/>
      </c>
    </row>
    <row r="43" spans="2:8" outlineLevel="1" x14ac:dyDescent="0.25">
      <c r="B43" s="10" t="s">
        <v>182</v>
      </c>
      <c r="C43" s="10" t="str">
        <f>IF(ISNA(VLOOKUP(B43,'Listes des charges'!$B$2:$F$449,2,FALSE)),"",VLOOKUP(B43,'Listes des charges'!$B$2:$F$449,2,FALSE))</f>
        <v>gr</v>
      </c>
      <c r="D43" s="19">
        <v>4.2</v>
      </c>
      <c r="E43" s="12">
        <f>IF(ISNA(VLOOKUP(B43,'Listes des charges'!$B$2:$F$449,4,FALSE)),"",VLOOKUP(B43,'Listes des charges'!$B$2:$F$449,4,FALSE))</f>
        <v>0</v>
      </c>
      <c r="F43" s="12">
        <f t="shared" si="0"/>
        <v>0</v>
      </c>
      <c r="G43" s="10"/>
      <c r="H43" s="32" t="str">
        <f t="shared" si="1"/>
        <v/>
      </c>
    </row>
    <row r="44" spans="2:8" outlineLevel="1" x14ac:dyDescent="0.25">
      <c r="B44" s="48" t="s">
        <v>196</v>
      </c>
      <c r="C44" s="4">
        <f>IF(ISNA(VLOOKUP(B44,'Listes des charges'!$B$2:$F$449,2,FALSE)),"",VLOOKUP(B44,'Listes des charges'!$B$2:$F$449,2,FALSE))</f>
        <v>0</v>
      </c>
      <c r="D44" s="18"/>
      <c r="E44" s="11">
        <f>IF(ISNA(VLOOKUP(B44,'Listes des charges'!$B$2:$F$449,4,FALSE)),"",VLOOKUP(B44,'Listes des charges'!$B$2:$F$449,4,FALSE))</f>
        <v>0</v>
      </c>
      <c r="F44" s="11" t="e">
        <f t="shared" si="0"/>
        <v>#DIV/0!</v>
      </c>
      <c r="G44" s="4"/>
      <c r="H44" s="32" t="e">
        <f t="shared" si="1"/>
        <v>#DIV/0!</v>
      </c>
    </row>
    <row r="45" spans="2:8" outlineLevel="1" x14ac:dyDescent="0.25">
      <c r="B45" s="10"/>
      <c r="C45" s="10" t="str">
        <f>IF(ISNA(VLOOKUP(B45,'Listes des charges'!$B$2:$F$449,2,FALSE)),"",VLOOKUP(B45,'Listes des charges'!$B$2:$F$449,2,FALSE))</f>
        <v/>
      </c>
      <c r="D45" s="19"/>
      <c r="E45" s="12" t="str">
        <f>IF(ISNA(VLOOKUP(B45,'Listes des charges'!$B$2:$F$449,4,FALSE)),"",VLOOKUP(B45,'Listes des charges'!$B$2:$F$449,4,FALSE))</f>
        <v/>
      </c>
      <c r="F45" s="12" t="str">
        <f t="shared" si="0"/>
        <v/>
      </c>
      <c r="G45" s="10"/>
      <c r="H45" s="32" t="str">
        <f t="shared" si="1"/>
        <v/>
      </c>
    </row>
    <row r="46" spans="2:8" outlineLevel="1" x14ac:dyDescent="0.25">
      <c r="B46" s="4"/>
      <c r="C46" s="4" t="str">
        <f>IF(ISNA(VLOOKUP(B46,'Listes des charges'!$B$2:$F$449,2,FALSE)),"",VLOOKUP(B46,'Listes des charges'!$B$2:$F$449,2,FALSE))</f>
        <v/>
      </c>
      <c r="D46" s="18"/>
      <c r="E46" s="11" t="str">
        <f>IF(ISNA(VLOOKUP(B46,'Listes des charges'!$B$2:$F$449,4,FALSE)),"",VLOOKUP(B46,'Listes des charges'!$B$2:$F$449,4,FALSE))</f>
        <v/>
      </c>
      <c r="F46" s="11" t="str">
        <f t="shared" si="0"/>
        <v/>
      </c>
      <c r="G46" s="4"/>
      <c r="H46" s="32" t="str">
        <f t="shared" si="1"/>
        <v/>
      </c>
    </row>
    <row r="47" spans="2:8" outlineLevel="1" x14ac:dyDescent="0.25">
      <c r="B47" s="10"/>
      <c r="C47" s="10" t="str">
        <f>IF(ISNA(VLOOKUP(B47,'Listes des charges'!$B$2:$F$449,2,FALSE)),"",VLOOKUP(B47,'Listes des charges'!$B$2:$F$449,2,FALSE))</f>
        <v/>
      </c>
      <c r="D47" s="19"/>
      <c r="E47" s="12" t="str">
        <f>IF(ISNA(VLOOKUP(B47,'Listes des charges'!$B$2:$F$449,4,FALSE)),"",VLOOKUP(B47,'Listes des charges'!$B$2:$F$449,4,FALSE))</f>
        <v/>
      </c>
      <c r="F47" s="12" t="str">
        <f t="shared" si="0"/>
        <v/>
      </c>
      <c r="G47" s="10"/>
      <c r="H47" s="32" t="str">
        <f t="shared" si="1"/>
        <v/>
      </c>
    </row>
    <row r="48" spans="2:8" outlineLevel="1" x14ac:dyDescent="0.25"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0"/>
        <v/>
      </c>
      <c r="G48" s="4"/>
      <c r="H48" s="32" t="str">
        <f t="shared" si="1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2060"/>
  </sheetPr>
  <dimension ref="B1:L57"/>
  <sheetViews>
    <sheetView topLeftCell="A31" workbookViewId="0">
      <selection activeCell="F9" sqref="F9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/>
      <c r="D2" s="68"/>
      <c r="F2" s="7" t="s">
        <v>19</v>
      </c>
      <c r="G2" s="15"/>
      <c r="I2" s="75" t="s">
        <v>20</v>
      </c>
      <c r="J2" s="76"/>
      <c r="K2" s="69"/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/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 t="e">
        <f>SUM(F6:F36)</f>
        <v>#DIV/0!</v>
      </c>
    </row>
    <row r="7" spans="2:12" ht="15" customHeight="1" x14ac:dyDescent="0.25">
      <c r="B7" s="10" t="s">
        <v>22</v>
      </c>
      <c r="C7" s="10">
        <f>IF(ISNA(VLOOKUP(B7,'Listes des charges'!$B$2:$F$449,2,FALSE)),"",VLOOKUP(B7,'Listes des charges'!$B$2:$F$449,2,FALSE))</f>
        <v>0</v>
      </c>
      <c r="D7" s="19"/>
      <c r="E7" s="12">
        <f>IF(ISNA(VLOOKUP(B7,'Listes des charges'!$B$2:$F$449,4,FALSE)),"",VLOOKUP(B7,'Listes des charges'!$B$2:$F$449,4,FALSE))</f>
        <v>83.33</v>
      </c>
      <c r="F7" s="12" t="e">
        <f t="shared" ref="F7:F57" si="0">IF(B7="","",IF(D7&lt;&gt;"",((D7*E7)/1000),IF(D7="",(E7*2/3)/$K$2)))</f>
        <v>#DIV/0!</v>
      </c>
      <c r="G7" s="10"/>
      <c r="H7" s="32" t="e">
        <f t="shared" ref="H7:H57" si="1">IF(AND(F7&gt;0,F7&lt;&gt;""),1,"")</f>
        <v>#DIV/0!</v>
      </c>
      <c r="I7" s="66" t="s">
        <v>54</v>
      </c>
      <c r="J7" s="66"/>
      <c r="K7" s="66"/>
      <c r="L7" s="21" t="e">
        <f>SUM(F37:F80)</f>
        <v>#VALUE!</v>
      </c>
    </row>
    <row r="8" spans="2:12" ht="15" customHeight="1" x14ac:dyDescent="0.25">
      <c r="B8" s="5" t="s">
        <v>23</v>
      </c>
      <c r="C8" s="4">
        <f>IF(ISNA(VLOOKUP(B8,'Listes des charges'!$B$2:$F$449,2,FALSE)),"",VLOOKUP(B8,'Listes des charges'!$B$2:$F$449,2,FALSE))</f>
        <v>0</v>
      </c>
      <c r="D8" s="18"/>
      <c r="E8" s="11">
        <f>IF(ISNA(VLOOKUP(B8,'Listes des charges'!$B$2:$F$449,4,FALSE)),"",VLOOKUP(B8,'Listes des charges'!$B$2:$F$449,4,FALSE))</f>
        <v>956.0185185185187</v>
      </c>
      <c r="F8" s="11" t="e">
        <f t="shared" si="0"/>
        <v>#DIV/0!</v>
      </c>
      <c r="G8" s="4"/>
      <c r="H8" s="32" t="e">
        <f t="shared" si="1"/>
        <v>#DIV/0!</v>
      </c>
      <c r="I8" s="67" t="s">
        <v>4</v>
      </c>
      <c r="J8" s="67"/>
      <c r="K8" s="67"/>
      <c r="L8" s="22" t="e">
        <f>L6+L7</f>
        <v>#DIV/0!</v>
      </c>
    </row>
    <row r="9" spans="2:12" ht="15" customHeight="1" x14ac:dyDescent="0.25">
      <c r="B9" s="10" t="s">
        <v>24</v>
      </c>
      <c r="C9" s="10">
        <f>IF(ISNA(VLOOKUP(B9,'Listes des charges'!$B$2:$F$449,2,FALSE)),"",VLOOKUP(B9,'Listes des charges'!$B$2:$F$449,2,FALSE))</f>
        <v>0</v>
      </c>
      <c r="D9" s="19"/>
      <c r="E9" s="12">
        <f>IF(ISNA(VLOOKUP(B9,'Listes des charges'!$B$2:$F$449,4,FALSE)),"",VLOOKUP(B9,'Listes des charges'!$B$2:$F$449,4,FALSE))</f>
        <v>700</v>
      </c>
      <c r="F9" s="12" t="e">
        <f t="shared" si="0"/>
        <v>#DIV/0!</v>
      </c>
      <c r="G9" s="10"/>
      <c r="H9" s="32" t="e">
        <f t="shared" si="1"/>
        <v>#DIV/0!</v>
      </c>
      <c r="I9" s="66" t="s">
        <v>5</v>
      </c>
      <c r="J9" s="66"/>
      <c r="K9" s="66"/>
      <c r="L9" s="21" t="e">
        <f>AVERAGE(F:F)</f>
        <v>#DIV/0!</v>
      </c>
    </row>
    <row r="10" spans="2:12" ht="18.75" customHeight="1" x14ac:dyDescent="0.25">
      <c r="B10" s="5" t="s">
        <v>25</v>
      </c>
      <c r="C10" s="4">
        <f>IF(ISNA(VLOOKUP(B10,'Listes des charges'!$B$2:$F$449,2,FALSE)),"",VLOOKUP(B10,'Listes des charges'!$B$2:$F$449,2,FALSE))</f>
        <v>0</v>
      </c>
      <c r="D10" s="18"/>
      <c r="E10" s="11">
        <f>IF(ISNA(VLOOKUP(B10,'Listes des charges'!$B$2:$F$449,4,FALSE)),"",VLOOKUP(B10,'Listes des charges'!$B$2:$F$449,4,FALSE))</f>
        <v>66</v>
      </c>
      <c r="F10" s="11" t="e">
        <f t="shared" si="0"/>
        <v>#DIV/0!</v>
      </c>
      <c r="G10" s="4"/>
      <c r="H10" s="32" t="e">
        <f t="shared" si="1"/>
        <v>#DIV/0!</v>
      </c>
      <c r="I10" s="67" t="s">
        <v>6</v>
      </c>
      <c r="J10" s="67"/>
      <c r="K10" s="67"/>
      <c r="L10" s="26" t="e">
        <f>L7/L5</f>
        <v>#VALUE!</v>
      </c>
    </row>
    <row r="11" spans="2:12" ht="18.75" customHeight="1" x14ac:dyDescent="0.25">
      <c r="B11" s="10" t="s">
        <v>26</v>
      </c>
      <c r="C11" s="10">
        <f>IF(ISNA(VLOOKUP(B11,'Listes des charges'!$B$2:$F$449,2,FALSE)),"",VLOOKUP(B11,'Listes des charges'!$B$2:$F$449,2,FALSE))</f>
        <v>0</v>
      </c>
      <c r="D11" s="19"/>
      <c r="E11" s="12">
        <f>IF(ISNA(VLOOKUP(B11,'Listes des charges'!$B$2:$F$449,4,FALSE)),"",VLOOKUP(B11,'Listes des charges'!$B$2:$F$449,4,FALSE))</f>
        <v>41.67</v>
      </c>
      <c r="F11" s="12" t="e">
        <f t="shared" si="0"/>
        <v>#DIV/0!</v>
      </c>
      <c r="G11" s="10"/>
      <c r="H11" s="32" t="e">
        <f t="shared" si="1"/>
        <v>#DIV/0!</v>
      </c>
      <c r="I11" s="66" t="s">
        <v>57</v>
      </c>
      <c r="J11" s="66"/>
      <c r="K11" s="66"/>
      <c r="L11" s="23" t="e">
        <f>L6/L5</f>
        <v>#DIV/0!</v>
      </c>
    </row>
    <row r="12" spans="2:12" ht="18.75" customHeight="1" x14ac:dyDescent="0.25">
      <c r="B12" s="5" t="s">
        <v>27</v>
      </c>
      <c r="C12" s="4">
        <f>IF(ISNA(VLOOKUP(B12,'Listes des charges'!$B$2:$F$449,2,FALSE)),"",VLOOKUP(B12,'Listes des charges'!$B$2:$F$449,2,FALSE))</f>
        <v>0</v>
      </c>
      <c r="D12" s="18"/>
      <c r="E12" s="11">
        <f>IF(ISNA(VLOOKUP(B12,'Listes des charges'!$B$2:$F$449,4,FALSE)),"",VLOOKUP(B12,'Listes des charges'!$B$2:$F$449,4,FALSE))</f>
        <v>125</v>
      </c>
      <c r="F12" s="11" t="e">
        <f t="shared" si="0"/>
        <v>#DIV/0!</v>
      </c>
      <c r="G12" s="11"/>
      <c r="H12" s="32" t="e">
        <f t="shared" si="1"/>
        <v>#DIV/0!</v>
      </c>
      <c r="I12" s="67" t="s">
        <v>7</v>
      </c>
      <c r="J12" s="67"/>
      <c r="K12" s="67"/>
      <c r="L12" s="22" t="e">
        <f>L7*G2</f>
        <v>#VALUE!</v>
      </c>
    </row>
    <row r="13" spans="2:12" ht="15.75" customHeight="1" x14ac:dyDescent="0.25">
      <c r="B13" s="10" t="s">
        <v>28</v>
      </c>
      <c r="C13" s="10">
        <f>IF(ISNA(VLOOKUP(B13,'Listes des charges'!$B$2:$F$449,2,FALSE)),"",VLOOKUP(B13,'Listes des charges'!$B$2:$F$449,2,FALSE))</f>
        <v>0</v>
      </c>
      <c r="D13" s="19"/>
      <c r="E13" s="12">
        <f>IF(ISNA(VLOOKUP(B13,'Listes des charges'!$B$2:$F$449,4,FALSE)),"",VLOOKUP(B13,'Listes des charges'!$B$2:$F$449,4,FALSE))</f>
        <v>83.33</v>
      </c>
      <c r="F13" s="12" t="e">
        <f t="shared" si="0"/>
        <v>#DIV/0!</v>
      </c>
      <c r="G13" s="10"/>
      <c r="H13" s="32" t="e">
        <f t="shared" si="1"/>
        <v>#DIV/0!</v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5" t="s">
        <v>29</v>
      </c>
      <c r="C14" s="4">
        <f>IF(ISNA(VLOOKUP(B14,'Listes des charges'!$B$2:$F$449,2,FALSE)),"",VLOOKUP(B14,'Listes des charges'!$B$2:$F$449,2,FALSE))</f>
        <v>0</v>
      </c>
      <c r="D14" s="18"/>
      <c r="E14" s="11">
        <f>IF(ISNA(VLOOKUP(B14,'Listes des charges'!$B$2:$F$449,4,FALSE)),"",VLOOKUP(B14,'Listes des charges'!$B$2:$F$449,4,FALSE))</f>
        <v>41.67</v>
      </c>
      <c r="F14" s="11" t="e">
        <f t="shared" si="0"/>
        <v>#DIV/0!</v>
      </c>
      <c r="G14" s="4"/>
      <c r="H14" s="32" t="e">
        <f t="shared" si="1"/>
        <v>#DIV/0!</v>
      </c>
      <c r="I14" s="67" t="s">
        <v>56</v>
      </c>
      <c r="J14" s="67"/>
      <c r="K14" s="67"/>
      <c r="L14" s="22" t="e">
        <f>L12+(L12*L13)</f>
        <v>#VALUE!</v>
      </c>
    </row>
    <row r="15" spans="2:12" ht="15" customHeight="1" x14ac:dyDescent="0.25">
      <c r="B15" s="10" t="s">
        <v>30</v>
      </c>
      <c r="C15" s="10">
        <f>IF(ISNA(VLOOKUP(B15,'Listes des charges'!$B$2:$F$449,2,FALSE)),"",VLOOKUP(B15,'Listes des charges'!$B$2:$F$449,2,FALSE))</f>
        <v>0</v>
      </c>
      <c r="D15" s="19"/>
      <c r="E15" s="12">
        <f>IF(ISNA(VLOOKUP(B15,'Listes des charges'!$B$2:$F$449,4,FALSE)),"",VLOOKUP(B15,'Listes des charges'!$B$2:$F$449,4,FALSE))</f>
        <v>41.67</v>
      </c>
      <c r="F15" s="12" t="e">
        <f t="shared" si="0"/>
        <v>#DIV/0!</v>
      </c>
      <c r="G15" s="10"/>
      <c r="H15" s="32" t="e">
        <f t="shared" si="1"/>
        <v>#DIV/0!</v>
      </c>
      <c r="I15" s="66" t="s">
        <v>53</v>
      </c>
      <c r="J15" s="66"/>
      <c r="K15" s="66"/>
      <c r="L15" s="21" t="e">
        <f>L5-L7</f>
        <v>#VALUE!</v>
      </c>
    </row>
    <row r="16" spans="2:12" ht="18.75" customHeight="1" x14ac:dyDescent="0.25">
      <c r="B16" s="5" t="s">
        <v>31</v>
      </c>
      <c r="C16" s="4">
        <f>IF(ISNA(VLOOKUP(B16,'Listes des charges'!$B$2:$F$449,2,FALSE)),"",VLOOKUP(B16,'Listes des charges'!$B$2:$F$449,2,FALSE))</f>
        <v>0</v>
      </c>
      <c r="D16" s="18"/>
      <c r="E16" s="11">
        <f>IF(ISNA(VLOOKUP(B16,'Listes des charges'!$B$2:$F$449,4,FALSE)),"",VLOOKUP(B16,'Listes des charges'!$B$2:$F$449,4,FALSE))</f>
        <v>41.67</v>
      </c>
      <c r="F16" s="11" t="e">
        <f t="shared" si="0"/>
        <v>#DIV/0!</v>
      </c>
      <c r="G16" s="4"/>
      <c r="H16" s="32" t="e">
        <f t="shared" si="1"/>
        <v>#DIV/0!</v>
      </c>
      <c r="I16" s="67" t="s">
        <v>59</v>
      </c>
      <c r="J16" s="67"/>
      <c r="K16" s="67"/>
      <c r="L16" s="26" t="e">
        <f>L15/L5</f>
        <v>#VALUE!</v>
      </c>
    </row>
    <row r="17" spans="2:12" ht="18.75" customHeight="1" x14ac:dyDescent="0.25">
      <c r="B17" s="10" t="s">
        <v>32</v>
      </c>
      <c r="C17" s="10">
        <f>IF(ISNA(VLOOKUP(B17,'Listes des charges'!$B$2:$F$449,2,FALSE)),"",VLOOKUP(B17,'Listes des charges'!$B$2:$F$449,2,FALSE))</f>
        <v>0</v>
      </c>
      <c r="D17" s="19"/>
      <c r="E17" s="12">
        <f>IF(ISNA(VLOOKUP(B17,'Listes des charges'!$B$2:$F$449,4,FALSE)),"",VLOOKUP(B17,'Listes des charges'!$B$2:$F$449,4,FALSE))</f>
        <v>41.67</v>
      </c>
      <c r="F17" s="12" t="e">
        <f t="shared" si="0"/>
        <v>#DIV/0!</v>
      </c>
      <c r="G17" s="10"/>
      <c r="H17" s="32" t="e">
        <f t="shared" si="1"/>
        <v>#DIV/0!</v>
      </c>
      <c r="I17" s="66" t="s">
        <v>50</v>
      </c>
      <c r="J17" s="66"/>
      <c r="K17" s="66"/>
      <c r="L17" s="21" t="e">
        <f>L5-L8</f>
        <v>#DIV/0!</v>
      </c>
    </row>
    <row r="18" spans="2:12" ht="15.75" customHeight="1" x14ac:dyDescent="0.25">
      <c r="B18" s="5" t="s">
        <v>33</v>
      </c>
      <c r="C18" s="4">
        <f>IF(ISNA(VLOOKUP(B18,'Listes des charges'!$B$2:$F$449,2,FALSE)),"",VLOOKUP(B18,'Listes des charges'!$B$2:$F$449,2,FALSE))</f>
        <v>0</v>
      </c>
      <c r="D18" s="18"/>
      <c r="E18" s="11">
        <f>IF(ISNA(VLOOKUP(B18,'Listes des charges'!$B$2:$F$449,4,FALSE)),"",VLOOKUP(B18,'Listes des charges'!$B$2:$F$449,4,FALSE))</f>
        <v>41.67</v>
      </c>
      <c r="F18" s="11" t="e">
        <f t="shared" si="0"/>
        <v>#DIV/0!</v>
      </c>
      <c r="G18" s="4"/>
      <c r="H18" s="32" t="e">
        <f t="shared" si="1"/>
        <v>#DIV/0!</v>
      </c>
      <c r="I18" s="67" t="s">
        <v>58</v>
      </c>
      <c r="J18" s="67"/>
      <c r="K18" s="67"/>
      <c r="L18" s="26" t="e">
        <f>L17/L5</f>
        <v>#DIV/0!</v>
      </c>
    </row>
    <row r="19" spans="2:12" ht="20.25" customHeight="1" outlineLevel="1" x14ac:dyDescent="0.25">
      <c r="B19" s="10" t="s">
        <v>34</v>
      </c>
      <c r="C19" s="10">
        <f>IF(ISNA(VLOOKUP(B19,'Listes des charges'!$B$2:$F$449,2,FALSE)),"",VLOOKUP(B19,'Listes des charges'!$B$2:$F$449,2,FALSE))</f>
        <v>0</v>
      </c>
      <c r="D19" s="19"/>
      <c r="E19" s="12">
        <f>IF(ISNA(VLOOKUP(B19,'Listes des charges'!$B$2:$F$449,4,FALSE)),"",VLOOKUP(B19,'Listes des charges'!$B$2:$F$449,4,FALSE))</f>
        <v>41.67</v>
      </c>
      <c r="F19" s="12" t="e">
        <f t="shared" si="0"/>
        <v>#DIV/0!</v>
      </c>
      <c r="G19" s="10"/>
      <c r="H19" s="32" t="e">
        <f t="shared" si="1"/>
        <v>#DIV/0!</v>
      </c>
      <c r="I19" s="66" t="s">
        <v>51</v>
      </c>
      <c r="J19" s="66"/>
      <c r="K19" s="66"/>
      <c r="L19" s="21" t="e">
        <f>L17*K2</f>
        <v>#DIV/0!</v>
      </c>
    </row>
    <row r="20" spans="2:12" ht="15.75" outlineLevel="1" x14ac:dyDescent="0.25">
      <c r="B20" s="5" t="s">
        <v>35</v>
      </c>
      <c r="C20" s="4">
        <f>IF(ISNA(VLOOKUP(B20,'Listes des charges'!$B$2:$F$449,2,FALSE)),"",VLOOKUP(B20,'Listes des charges'!$B$2:$F$449,2,FALSE))</f>
        <v>0</v>
      </c>
      <c r="D20" s="18"/>
      <c r="E20" s="11">
        <f>IF(ISNA(VLOOKUP(B20,'Listes des charges'!$B$2:$F$449,4,FALSE)),"",VLOOKUP(B20,'Listes des charges'!$B$2:$F$449,4,FALSE))</f>
        <v>41.67</v>
      </c>
      <c r="F20" s="11" t="e">
        <f t="shared" si="0"/>
        <v>#DIV/0!</v>
      </c>
      <c r="G20" s="4"/>
      <c r="H20" s="32" t="e">
        <f t="shared" si="1"/>
        <v>#DIV/0!</v>
      </c>
      <c r="I20" s="67" t="s">
        <v>52</v>
      </c>
      <c r="J20" s="67"/>
      <c r="K20" s="67"/>
      <c r="L20" s="22" t="e">
        <f>L19*12</f>
        <v>#DIV/0!</v>
      </c>
    </row>
    <row r="21" spans="2:12" outlineLevel="1" x14ac:dyDescent="0.25">
      <c r="B21" s="10" t="s">
        <v>36</v>
      </c>
      <c r="C21" s="10">
        <f>IF(ISNA(VLOOKUP(B21,'Listes des charges'!$B$2:$F$449,2,FALSE)),"",VLOOKUP(B21,'Listes des charges'!$B$2:$F$449,2,FALSE))</f>
        <v>0</v>
      </c>
      <c r="D21" s="19"/>
      <c r="E21" s="12">
        <f>IF(ISNA(VLOOKUP(B21,'Listes des charges'!$B$2:$F$449,4,FALSE)),"",VLOOKUP(B21,'Listes des charges'!$B$2:$F$449,4,FALSE))</f>
        <v>83.33</v>
      </c>
      <c r="F21" s="12" t="e">
        <f t="shared" si="0"/>
        <v>#DIV/0!</v>
      </c>
      <c r="G21" s="10"/>
      <c r="H21" s="32" t="e">
        <f t="shared" si="1"/>
        <v>#DIV/0!</v>
      </c>
    </row>
    <row r="22" spans="2:12" outlineLevel="1" x14ac:dyDescent="0.25">
      <c r="B22" s="5" t="s">
        <v>37</v>
      </c>
      <c r="C22" s="4">
        <f>IF(ISNA(VLOOKUP(B22,'Listes des charges'!$B$2:$F$449,2,FALSE)),"",VLOOKUP(B22,'Listes des charges'!$B$2:$F$449,2,FALSE))</f>
        <v>0</v>
      </c>
      <c r="D22" s="18"/>
      <c r="E22" s="11">
        <f>IF(ISNA(VLOOKUP(B22,'Listes des charges'!$B$2:$F$449,4,FALSE)),"",VLOOKUP(B22,'Listes des charges'!$B$2:$F$449,4,FALSE))</f>
        <v>1500</v>
      </c>
      <c r="F22" s="11" t="e">
        <f t="shared" si="0"/>
        <v>#DIV/0!</v>
      </c>
      <c r="G22" s="4"/>
      <c r="H22" s="32" t="e">
        <f t="shared" si="1"/>
        <v>#DIV/0!</v>
      </c>
    </row>
    <row r="23" spans="2:12" outlineLevel="1" x14ac:dyDescent="0.25">
      <c r="B23" s="10" t="s">
        <v>38</v>
      </c>
      <c r="C23" s="10">
        <f>IF(ISNA(VLOOKUP(B23,'Listes des charges'!$B$2:$F$449,2,FALSE)),"",VLOOKUP(B23,'Listes des charges'!$B$2:$F$449,2,FALSE))</f>
        <v>0</v>
      </c>
      <c r="D23" s="19"/>
      <c r="E23" s="12">
        <f>IF(ISNA(VLOOKUP(B23,'Listes des charges'!$B$2:$F$449,4,FALSE)),"",VLOOKUP(B23,'Listes des charges'!$B$2:$F$449,4,FALSE))</f>
        <v>450.42</v>
      </c>
      <c r="F23" s="12" t="e">
        <f t="shared" si="0"/>
        <v>#DIV/0!</v>
      </c>
      <c r="G23" s="10"/>
      <c r="H23" s="32" t="e">
        <f t="shared" si="1"/>
        <v>#DIV/0!</v>
      </c>
    </row>
    <row r="24" spans="2:12" outlineLevel="1" x14ac:dyDescent="0.25">
      <c r="B24" s="5" t="s">
        <v>39</v>
      </c>
      <c r="C24" s="4">
        <f>IF(ISNA(VLOOKUP(B24,'Listes des charges'!$B$2:$F$449,2,FALSE)),"",VLOOKUP(B24,'Listes des charges'!$B$2:$F$449,2,FALSE))</f>
        <v>0</v>
      </c>
      <c r="D24" s="18"/>
      <c r="E24" s="11">
        <f>IF(ISNA(VLOOKUP(B24,'Listes des charges'!$B$2:$F$449,4,FALSE)),"",VLOOKUP(B24,'Listes des charges'!$B$2:$F$449,4,FALSE))</f>
        <v>279.07</v>
      </c>
      <c r="F24" s="11" t="e">
        <f t="shared" si="0"/>
        <v>#DIV/0!</v>
      </c>
      <c r="G24" s="4"/>
      <c r="H24" s="32" t="e">
        <f t="shared" si="1"/>
        <v>#DIV/0!</v>
      </c>
      <c r="I24" s="28"/>
    </row>
    <row r="25" spans="2:12" outlineLevel="1" x14ac:dyDescent="0.25">
      <c r="B25" s="10" t="s">
        <v>40</v>
      </c>
      <c r="C25" s="10">
        <f>IF(ISNA(VLOOKUP(B25,'Listes des charges'!$B$2:$F$449,2,FALSE)),"",VLOOKUP(B25,'Listes des charges'!$B$2:$F$449,2,FALSE))</f>
        <v>0</v>
      </c>
      <c r="D25" s="19"/>
      <c r="E25" s="12">
        <f>IF(ISNA(VLOOKUP(B25,'Listes des charges'!$B$2:$F$449,4,FALSE)),"",VLOOKUP(B25,'Listes des charges'!$B$2:$F$449,4,FALSE))</f>
        <v>1359.41</v>
      </c>
      <c r="F25" s="12" t="e">
        <f t="shared" si="0"/>
        <v>#DIV/0!</v>
      </c>
      <c r="G25" s="10"/>
      <c r="H25" s="32" t="e">
        <f t="shared" si="1"/>
        <v>#DIV/0!</v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8" t="s">
        <v>193</v>
      </c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e">
        <f t="shared" si="0"/>
        <v>#VALUE!</v>
      </c>
      <c r="G38" s="4"/>
      <c r="H38" s="32" t="e">
        <f t="shared" si="1"/>
        <v>#VALUE!</v>
      </c>
    </row>
    <row r="39" spans="2:8" outlineLevel="1" x14ac:dyDescent="0.25">
      <c r="B39" s="10" t="s">
        <v>180</v>
      </c>
      <c r="C39" s="10" t="str">
        <f>IF(ISNA(VLOOKUP(B39,'Listes des charges'!$B$2:$F$449,2,FALSE)),"",VLOOKUP(B39,'Listes des charges'!$B$2:$F$449,2,FALSE))</f>
        <v>gr</v>
      </c>
      <c r="D39" s="19">
        <v>166</v>
      </c>
      <c r="E39" s="12">
        <f>IF(ISNA(VLOOKUP(B39,'Listes des charges'!$B$2:$F$449,4,FALSE)),"",VLOOKUP(B39,'Listes des charges'!$B$2:$F$449,4,FALSE))</f>
        <v>3.88</v>
      </c>
      <c r="F39" s="12">
        <f t="shared" si="0"/>
        <v>0.64407999999999987</v>
      </c>
      <c r="G39" s="10"/>
      <c r="H39" s="32">
        <f t="shared" si="1"/>
        <v>1</v>
      </c>
    </row>
    <row r="40" spans="2:8" outlineLevel="1" x14ac:dyDescent="0.25">
      <c r="B40" s="5" t="s">
        <v>195</v>
      </c>
      <c r="C40" s="4" t="str">
        <f>IF(ISNA(VLOOKUP(B40,'Listes des charges'!$B$2:$F$449,2,FALSE)),"",VLOOKUP(B40,'Listes des charges'!$B$2:$F$449,2,FALSE))</f>
        <v>gr</v>
      </c>
      <c r="D40" s="18">
        <v>1</v>
      </c>
      <c r="E40" s="11">
        <f>IF(ISNA(VLOOKUP(B40,'Listes des charges'!$B$2:$F$449,4,FALSE)),"",VLOOKUP(B40,'Listes des charges'!$B$2:$F$449,4,FALSE))</f>
        <v>69.8</v>
      </c>
      <c r="F40" s="11">
        <f t="shared" si="0"/>
        <v>6.9800000000000001E-2</v>
      </c>
      <c r="G40" s="4"/>
      <c r="H40" s="32">
        <f t="shared" si="1"/>
        <v>1</v>
      </c>
    </row>
    <row r="41" spans="2:8" outlineLevel="1" x14ac:dyDescent="0.25">
      <c r="B41" s="10" t="s">
        <v>184</v>
      </c>
      <c r="C41" s="10" t="str">
        <f>IF(ISNA(VLOOKUP(B41,'Listes des charges'!$B$2:$F$449,2,FALSE)),"",VLOOKUP(B41,'Listes des charges'!$B$2:$F$449,2,FALSE))</f>
        <v>gr</v>
      </c>
      <c r="D41" s="19">
        <v>3</v>
      </c>
      <c r="E41" s="12">
        <f>IF(ISNA(VLOOKUP(B41,'Listes des charges'!$B$2:$F$449,4,FALSE)),"",VLOOKUP(B41,'Listes des charges'!$B$2:$F$449,4,FALSE))</f>
        <v>14.51</v>
      </c>
      <c r="F41" s="12">
        <f t="shared" si="0"/>
        <v>4.3529999999999999E-2</v>
      </c>
      <c r="G41" s="10"/>
      <c r="H41" s="32">
        <f t="shared" si="1"/>
        <v>1</v>
      </c>
    </row>
    <row r="42" spans="2:8" outlineLevel="1" x14ac:dyDescent="0.25">
      <c r="B42" s="5" t="s">
        <v>194</v>
      </c>
      <c r="C42" s="4" t="str">
        <f>IF(ISNA(VLOOKUP(B42,'Listes des charges'!$B$2:$F$449,2,FALSE)),"",VLOOKUP(B42,'Listes des charges'!$B$2:$F$449,2,FALSE))</f>
        <v>gr</v>
      </c>
      <c r="D42" s="18">
        <v>0.1</v>
      </c>
      <c r="E42" s="11">
        <f>IF(ISNA(VLOOKUP(B42,'Listes des charges'!$B$2:$F$449,4,FALSE)),"",VLOOKUP(B42,'Listes des charges'!$B$2:$F$449,4,FALSE))</f>
        <v>0</v>
      </c>
      <c r="F42" s="11">
        <f t="shared" si="0"/>
        <v>0</v>
      </c>
      <c r="G42" s="4"/>
      <c r="H42" s="32" t="str">
        <f t="shared" si="1"/>
        <v/>
      </c>
    </row>
    <row r="43" spans="2:8" outlineLevel="1" x14ac:dyDescent="0.25">
      <c r="B43" s="10" t="s">
        <v>182</v>
      </c>
      <c r="C43" s="10" t="str">
        <f>IF(ISNA(VLOOKUP(B43,'Listes des charges'!$B$2:$F$449,2,FALSE)),"",VLOOKUP(B43,'Listes des charges'!$B$2:$F$449,2,FALSE))</f>
        <v>gr</v>
      </c>
      <c r="D43" s="19">
        <v>4.2</v>
      </c>
      <c r="E43" s="12">
        <f>IF(ISNA(VLOOKUP(B43,'Listes des charges'!$B$2:$F$449,4,FALSE)),"",VLOOKUP(B43,'Listes des charges'!$B$2:$F$449,4,FALSE))</f>
        <v>0</v>
      </c>
      <c r="F43" s="12">
        <f t="shared" si="0"/>
        <v>0</v>
      </c>
      <c r="G43" s="10"/>
      <c r="H43" s="32" t="str">
        <f t="shared" si="1"/>
        <v/>
      </c>
    </row>
    <row r="44" spans="2:8" outlineLevel="1" x14ac:dyDescent="0.25">
      <c r="B44" s="48" t="s">
        <v>196</v>
      </c>
      <c r="C44" s="4">
        <f>IF(ISNA(VLOOKUP(B44,'Listes des charges'!$B$2:$F$449,2,FALSE)),"",VLOOKUP(B44,'Listes des charges'!$B$2:$F$449,2,FALSE))</f>
        <v>0</v>
      </c>
      <c r="D44" s="18"/>
      <c r="E44" s="11">
        <f>IF(ISNA(VLOOKUP(B44,'Listes des charges'!$B$2:$F$449,4,FALSE)),"",VLOOKUP(B44,'Listes des charges'!$B$2:$F$449,4,FALSE))</f>
        <v>0</v>
      </c>
      <c r="F44" s="11" t="e">
        <f t="shared" si="0"/>
        <v>#DIV/0!</v>
      </c>
      <c r="G44" s="4"/>
      <c r="H44" s="32" t="e">
        <f t="shared" si="1"/>
        <v>#DIV/0!</v>
      </c>
    </row>
    <row r="45" spans="2:8" outlineLevel="1" x14ac:dyDescent="0.25">
      <c r="B45" s="10"/>
      <c r="C45" s="10" t="str">
        <f>IF(ISNA(VLOOKUP(B45,'Listes des charges'!$B$2:$F$449,2,FALSE)),"",VLOOKUP(B45,'Listes des charges'!$B$2:$F$449,2,FALSE))</f>
        <v/>
      </c>
      <c r="D45" s="19"/>
      <c r="E45" s="12" t="str">
        <f>IF(ISNA(VLOOKUP(B45,'Listes des charges'!$B$2:$F$449,4,FALSE)),"",VLOOKUP(B45,'Listes des charges'!$B$2:$F$449,4,FALSE))</f>
        <v/>
      </c>
      <c r="F45" s="12" t="str">
        <f t="shared" si="0"/>
        <v/>
      </c>
      <c r="G45" s="10"/>
      <c r="H45" s="32" t="str">
        <f t="shared" si="1"/>
        <v/>
      </c>
    </row>
    <row r="46" spans="2:8" outlineLevel="1" x14ac:dyDescent="0.25">
      <c r="B46" s="4"/>
      <c r="C46" s="4" t="str">
        <f>IF(ISNA(VLOOKUP(B46,'Listes des charges'!$B$2:$F$449,2,FALSE)),"",VLOOKUP(B46,'Listes des charges'!$B$2:$F$449,2,FALSE))</f>
        <v/>
      </c>
      <c r="D46" s="18"/>
      <c r="E46" s="11" t="str">
        <f>IF(ISNA(VLOOKUP(B46,'Listes des charges'!$B$2:$F$449,4,FALSE)),"",VLOOKUP(B46,'Listes des charges'!$B$2:$F$449,4,FALSE))</f>
        <v/>
      </c>
      <c r="F46" s="11" t="str">
        <f t="shared" si="0"/>
        <v/>
      </c>
      <c r="G46" s="4"/>
      <c r="H46" s="32" t="str">
        <f t="shared" si="1"/>
        <v/>
      </c>
    </row>
    <row r="47" spans="2:8" outlineLevel="1" x14ac:dyDescent="0.25">
      <c r="B47" s="10"/>
      <c r="C47" s="10" t="str">
        <f>IF(ISNA(VLOOKUP(B47,'Listes des charges'!$B$2:$F$449,2,FALSE)),"",VLOOKUP(B47,'Listes des charges'!$B$2:$F$449,2,FALSE))</f>
        <v/>
      </c>
      <c r="D47" s="19"/>
      <c r="E47" s="12" t="str">
        <f>IF(ISNA(VLOOKUP(B47,'Listes des charges'!$B$2:$F$449,4,FALSE)),"",VLOOKUP(B47,'Listes des charges'!$B$2:$F$449,4,FALSE))</f>
        <v/>
      </c>
      <c r="F47" s="12" t="str">
        <f t="shared" si="0"/>
        <v/>
      </c>
      <c r="G47" s="10"/>
      <c r="H47" s="32" t="str">
        <f t="shared" si="1"/>
        <v/>
      </c>
    </row>
    <row r="48" spans="2:8" outlineLevel="1" x14ac:dyDescent="0.25"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0"/>
        <v/>
      </c>
      <c r="G48" s="4"/>
      <c r="H48" s="32" t="str">
        <f t="shared" si="1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0000"/>
  </sheetPr>
  <dimension ref="B1:L57"/>
  <sheetViews>
    <sheetView topLeftCell="A25" workbookViewId="0">
      <selection activeCell="F9" sqref="F9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/>
      <c r="D2" s="68"/>
      <c r="F2" s="7" t="s">
        <v>19</v>
      </c>
      <c r="G2" s="15"/>
      <c r="I2" s="75" t="s">
        <v>20</v>
      </c>
      <c r="J2" s="76"/>
      <c r="K2" s="69"/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/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 t="e">
        <f>SUM(F6:F36)</f>
        <v>#DIV/0!</v>
      </c>
    </row>
    <row r="7" spans="2:12" ht="15" customHeight="1" x14ac:dyDescent="0.25">
      <c r="B7" s="10" t="s">
        <v>22</v>
      </c>
      <c r="C7" s="10">
        <f>IF(ISNA(VLOOKUP(B7,'Listes des charges'!$B$2:$F$449,2,FALSE)),"",VLOOKUP(B7,'Listes des charges'!$B$2:$F$449,2,FALSE))</f>
        <v>0</v>
      </c>
      <c r="D7" s="19"/>
      <c r="E7" s="12">
        <f>IF(ISNA(VLOOKUP(B7,'Listes des charges'!$B$2:$F$449,4,FALSE)),"",VLOOKUP(B7,'Listes des charges'!$B$2:$F$449,4,FALSE))</f>
        <v>83.33</v>
      </c>
      <c r="F7" s="12" t="e">
        <f t="shared" ref="F7:F57" si="0">IF(B7="","",IF(D7&lt;&gt;"",((D7*E7)/1000),IF(D7="",(E7*2/3)/$K$2)))</f>
        <v>#DIV/0!</v>
      </c>
      <c r="G7" s="10"/>
      <c r="H7" s="32" t="e">
        <f t="shared" ref="H7:H57" si="1">IF(AND(F7&gt;0,F7&lt;&gt;""),1,"")</f>
        <v>#DIV/0!</v>
      </c>
      <c r="I7" s="66" t="s">
        <v>54</v>
      </c>
      <c r="J7" s="66"/>
      <c r="K7" s="66"/>
      <c r="L7" s="21" t="e">
        <f>SUM(F37:F80)</f>
        <v>#VALUE!</v>
      </c>
    </row>
    <row r="8" spans="2:12" ht="15" customHeight="1" x14ac:dyDescent="0.25">
      <c r="B8" s="5" t="s">
        <v>23</v>
      </c>
      <c r="C8" s="4">
        <f>IF(ISNA(VLOOKUP(B8,'Listes des charges'!$B$2:$F$449,2,FALSE)),"",VLOOKUP(B8,'Listes des charges'!$B$2:$F$449,2,FALSE))</f>
        <v>0</v>
      </c>
      <c r="D8" s="18"/>
      <c r="E8" s="11">
        <f>IF(ISNA(VLOOKUP(B8,'Listes des charges'!$B$2:$F$449,4,FALSE)),"",VLOOKUP(B8,'Listes des charges'!$B$2:$F$449,4,FALSE))</f>
        <v>956.0185185185187</v>
      </c>
      <c r="F8" s="11" t="e">
        <f t="shared" si="0"/>
        <v>#DIV/0!</v>
      </c>
      <c r="G8" s="4"/>
      <c r="H8" s="32" t="e">
        <f t="shared" si="1"/>
        <v>#DIV/0!</v>
      </c>
      <c r="I8" s="67" t="s">
        <v>4</v>
      </c>
      <c r="J8" s="67"/>
      <c r="K8" s="67"/>
      <c r="L8" s="22" t="e">
        <f>L6+L7</f>
        <v>#DIV/0!</v>
      </c>
    </row>
    <row r="9" spans="2:12" ht="15" customHeight="1" x14ac:dyDescent="0.25">
      <c r="B9" s="10" t="s">
        <v>24</v>
      </c>
      <c r="C9" s="10">
        <f>IF(ISNA(VLOOKUP(B9,'Listes des charges'!$B$2:$F$449,2,FALSE)),"",VLOOKUP(B9,'Listes des charges'!$B$2:$F$449,2,FALSE))</f>
        <v>0</v>
      </c>
      <c r="D9" s="19"/>
      <c r="E9" s="12">
        <f>IF(ISNA(VLOOKUP(B9,'Listes des charges'!$B$2:$F$449,4,FALSE)),"",VLOOKUP(B9,'Listes des charges'!$B$2:$F$449,4,FALSE))</f>
        <v>700</v>
      </c>
      <c r="F9" s="12" t="e">
        <f t="shared" si="0"/>
        <v>#DIV/0!</v>
      </c>
      <c r="G9" s="10"/>
      <c r="H9" s="32" t="e">
        <f t="shared" si="1"/>
        <v>#DIV/0!</v>
      </c>
      <c r="I9" s="66" t="s">
        <v>5</v>
      </c>
      <c r="J9" s="66"/>
      <c r="K9" s="66"/>
      <c r="L9" s="21" t="e">
        <f>AVERAGE(F:F)</f>
        <v>#DIV/0!</v>
      </c>
    </row>
    <row r="10" spans="2:12" ht="18.75" customHeight="1" x14ac:dyDescent="0.25">
      <c r="B10" s="5" t="s">
        <v>25</v>
      </c>
      <c r="C10" s="4">
        <f>IF(ISNA(VLOOKUP(B10,'Listes des charges'!$B$2:$F$449,2,FALSE)),"",VLOOKUP(B10,'Listes des charges'!$B$2:$F$449,2,FALSE))</f>
        <v>0</v>
      </c>
      <c r="D10" s="18"/>
      <c r="E10" s="11">
        <f>IF(ISNA(VLOOKUP(B10,'Listes des charges'!$B$2:$F$449,4,FALSE)),"",VLOOKUP(B10,'Listes des charges'!$B$2:$F$449,4,FALSE))</f>
        <v>66</v>
      </c>
      <c r="F10" s="11" t="e">
        <f t="shared" si="0"/>
        <v>#DIV/0!</v>
      </c>
      <c r="G10" s="4"/>
      <c r="H10" s="32" t="e">
        <f t="shared" si="1"/>
        <v>#DIV/0!</v>
      </c>
      <c r="I10" s="67" t="s">
        <v>6</v>
      </c>
      <c r="J10" s="67"/>
      <c r="K10" s="67"/>
      <c r="L10" s="26" t="e">
        <f>L7/L5</f>
        <v>#VALUE!</v>
      </c>
    </row>
    <row r="11" spans="2:12" ht="18.75" customHeight="1" x14ac:dyDescent="0.25">
      <c r="B11" s="10" t="s">
        <v>26</v>
      </c>
      <c r="C11" s="10">
        <f>IF(ISNA(VLOOKUP(B11,'Listes des charges'!$B$2:$F$449,2,FALSE)),"",VLOOKUP(B11,'Listes des charges'!$B$2:$F$449,2,FALSE))</f>
        <v>0</v>
      </c>
      <c r="D11" s="19"/>
      <c r="E11" s="12">
        <f>IF(ISNA(VLOOKUP(B11,'Listes des charges'!$B$2:$F$449,4,FALSE)),"",VLOOKUP(B11,'Listes des charges'!$B$2:$F$449,4,FALSE))</f>
        <v>41.67</v>
      </c>
      <c r="F11" s="12" t="e">
        <f t="shared" si="0"/>
        <v>#DIV/0!</v>
      </c>
      <c r="G11" s="10"/>
      <c r="H11" s="32" t="e">
        <f t="shared" si="1"/>
        <v>#DIV/0!</v>
      </c>
      <c r="I11" s="66" t="s">
        <v>57</v>
      </c>
      <c r="J11" s="66"/>
      <c r="K11" s="66"/>
      <c r="L11" s="23" t="e">
        <f>L6/L5</f>
        <v>#DIV/0!</v>
      </c>
    </row>
    <row r="12" spans="2:12" ht="18.75" customHeight="1" x14ac:dyDescent="0.25">
      <c r="B12" s="5" t="s">
        <v>27</v>
      </c>
      <c r="C12" s="4">
        <f>IF(ISNA(VLOOKUP(B12,'Listes des charges'!$B$2:$F$449,2,FALSE)),"",VLOOKUP(B12,'Listes des charges'!$B$2:$F$449,2,FALSE))</f>
        <v>0</v>
      </c>
      <c r="D12" s="18"/>
      <c r="E12" s="11">
        <f>IF(ISNA(VLOOKUP(B12,'Listes des charges'!$B$2:$F$449,4,FALSE)),"",VLOOKUP(B12,'Listes des charges'!$B$2:$F$449,4,FALSE))</f>
        <v>125</v>
      </c>
      <c r="F12" s="11" t="e">
        <f t="shared" si="0"/>
        <v>#DIV/0!</v>
      </c>
      <c r="G12" s="11"/>
      <c r="H12" s="32" t="e">
        <f t="shared" si="1"/>
        <v>#DIV/0!</v>
      </c>
      <c r="I12" s="67" t="s">
        <v>7</v>
      </c>
      <c r="J12" s="67"/>
      <c r="K12" s="67"/>
      <c r="L12" s="22" t="e">
        <f>L7*G2</f>
        <v>#VALUE!</v>
      </c>
    </row>
    <row r="13" spans="2:12" ht="15.75" customHeight="1" x14ac:dyDescent="0.25">
      <c r="B13" s="10" t="s">
        <v>28</v>
      </c>
      <c r="C13" s="10">
        <f>IF(ISNA(VLOOKUP(B13,'Listes des charges'!$B$2:$F$449,2,FALSE)),"",VLOOKUP(B13,'Listes des charges'!$B$2:$F$449,2,FALSE))</f>
        <v>0</v>
      </c>
      <c r="D13" s="19"/>
      <c r="E13" s="12">
        <f>IF(ISNA(VLOOKUP(B13,'Listes des charges'!$B$2:$F$449,4,FALSE)),"",VLOOKUP(B13,'Listes des charges'!$B$2:$F$449,4,FALSE))</f>
        <v>83.33</v>
      </c>
      <c r="F13" s="12" t="e">
        <f t="shared" si="0"/>
        <v>#DIV/0!</v>
      </c>
      <c r="G13" s="10"/>
      <c r="H13" s="32" t="e">
        <f t="shared" si="1"/>
        <v>#DIV/0!</v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5" t="s">
        <v>29</v>
      </c>
      <c r="C14" s="4">
        <f>IF(ISNA(VLOOKUP(B14,'Listes des charges'!$B$2:$F$449,2,FALSE)),"",VLOOKUP(B14,'Listes des charges'!$B$2:$F$449,2,FALSE))</f>
        <v>0</v>
      </c>
      <c r="D14" s="18"/>
      <c r="E14" s="11">
        <f>IF(ISNA(VLOOKUP(B14,'Listes des charges'!$B$2:$F$449,4,FALSE)),"",VLOOKUP(B14,'Listes des charges'!$B$2:$F$449,4,FALSE))</f>
        <v>41.67</v>
      </c>
      <c r="F14" s="11" t="e">
        <f t="shared" si="0"/>
        <v>#DIV/0!</v>
      </c>
      <c r="G14" s="4"/>
      <c r="H14" s="32" t="e">
        <f t="shared" si="1"/>
        <v>#DIV/0!</v>
      </c>
      <c r="I14" s="67" t="s">
        <v>56</v>
      </c>
      <c r="J14" s="67"/>
      <c r="K14" s="67"/>
      <c r="L14" s="22" t="e">
        <f>L12+(L12*L13)</f>
        <v>#VALUE!</v>
      </c>
    </row>
    <row r="15" spans="2:12" ht="15" customHeight="1" x14ac:dyDescent="0.25">
      <c r="B15" s="10" t="s">
        <v>30</v>
      </c>
      <c r="C15" s="10">
        <f>IF(ISNA(VLOOKUP(B15,'Listes des charges'!$B$2:$F$449,2,FALSE)),"",VLOOKUP(B15,'Listes des charges'!$B$2:$F$449,2,FALSE))</f>
        <v>0</v>
      </c>
      <c r="D15" s="19"/>
      <c r="E15" s="12">
        <f>IF(ISNA(VLOOKUP(B15,'Listes des charges'!$B$2:$F$449,4,FALSE)),"",VLOOKUP(B15,'Listes des charges'!$B$2:$F$449,4,FALSE))</f>
        <v>41.67</v>
      </c>
      <c r="F15" s="12" t="e">
        <f t="shared" si="0"/>
        <v>#DIV/0!</v>
      </c>
      <c r="G15" s="10"/>
      <c r="H15" s="32" t="e">
        <f t="shared" si="1"/>
        <v>#DIV/0!</v>
      </c>
      <c r="I15" s="66" t="s">
        <v>53</v>
      </c>
      <c r="J15" s="66"/>
      <c r="K15" s="66"/>
      <c r="L15" s="21" t="e">
        <f>L5-L7</f>
        <v>#VALUE!</v>
      </c>
    </row>
    <row r="16" spans="2:12" ht="18.75" customHeight="1" x14ac:dyDescent="0.25">
      <c r="B16" s="5" t="s">
        <v>31</v>
      </c>
      <c r="C16" s="4">
        <f>IF(ISNA(VLOOKUP(B16,'Listes des charges'!$B$2:$F$449,2,FALSE)),"",VLOOKUP(B16,'Listes des charges'!$B$2:$F$449,2,FALSE))</f>
        <v>0</v>
      </c>
      <c r="D16" s="18"/>
      <c r="E16" s="11">
        <f>IF(ISNA(VLOOKUP(B16,'Listes des charges'!$B$2:$F$449,4,FALSE)),"",VLOOKUP(B16,'Listes des charges'!$B$2:$F$449,4,FALSE))</f>
        <v>41.67</v>
      </c>
      <c r="F16" s="11" t="e">
        <f t="shared" si="0"/>
        <v>#DIV/0!</v>
      </c>
      <c r="G16" s="4"/>
      <c r="H16" s="32" t="e">
        <f t="shared" si="1"/>
        <v>#DIV/0!</v>
      </c>
      <c r="I16" s="67" t="s">
        <v>59</v>
      </c>
      <c r="J16" s="67"/>
      <c r="K16" s="67"/>
      <c r="L16" s="26" t="e">
        <f>L15/L5</f>
        <v>#VALUE!</v>
      </c>
    </row>
    <row r="17" spans="2:12" ht="18.75" customHeight="1" x14ac:dyDescent="0.25">
      <c r="B17" s="10" t="s">
        <v>32</v>
      </c>
      <c r="C17" s="10">
        <f>IF(ISNA(VLOOKUP(B17,'Listes des charges'!$B$2:$F$449,2,FALSE)),"",VLOOKUP(B17,'Listes des charges'!$B$2:$F$449,2,FALSE))</f>
        <v>0</v>
      </c>
      <c r="D17" s="19"/>
      <c r="E17" s="12">
        <f>IF(ISNA(VLOOKUP(B17,'Listes des charges'!$B$2:$F$449,4,FALSE)),"",VLOOKUP(B17,'Listes des charges'!$B$2:$F$449,4,FALSE))</f>
        <v>41.67</v>
      </c>
      <c r="F17" s="12" t="e">
        <f t="shared" si="0"/>
        <v>#DIV/0!</v>
      </c>
      <c r="G17" s="10"/>
      <c r="H17" s="32" t="e">
        <f t="shared" si="1"/>
        <v>#DIV/0!</v>
      </c>
      <c r="I17" s="66" t="s">
        <v>50</v>
      </c>
      <c r="J17" s="66"/>
      <c r="K17" s="66"/>
      <c r="L17" s="21" t="e">
        <f>L5-L8</f>
        <v>#DIV/0!</v>
      </c>
    </row>
    <row r="18" spans="2:12" ht="15.75" customHeight="1" x14ac:dyDescent="0.25">
      <c r="B18" s="5" t="s">
        <v>33</v>
      </c>
      <c r="C18" s="4">
        <f>IF(ISNA(VLOOKUP(B18,'Listes des charges'!$B$2:$F$449,2,FALSE)),"",VLOOKUP(B18,'Listes des charges'!$B$2:$F$449,2,FALSE))</f>
        <v>0</v>
      </c>
      <c r="D18" s="18"/>
      <c r="E18" s="11">
        <f>IF(ISNA(VLOOKUP(B18,'Listes des charges'!$B$2:$F$449,4,FALSE)),"",VLOOKUP(B18,'Listes des charges'!$B$2:$F$449,4,FALSE))</f>
        <v>41.67</v>
      </c>
      <c r="F18" s="11" t="e">
        <f t="shared" si="0"/>
        <v>#DIV/0!</v>
      </c>
      <c r="G18" s="4"/>
      <c r="H18" s="32" t="e">
        <f t="shared" si="1"/>
        <v>#DIV/0!</v>
      </c>
      <c r="I18" s="67" t="s">
        <v>58</v>
      </c>
      <c r="J18" s="67"/>
      <c r="K18" s="67"/>
      <c r="L18" s="26" t="e">
        <f>L17/L5</f>
        <v>#DIV/0!</v>
      </c>
    </row>
    <row r="19" spans="2:12" ht="20.25" customHeight="1" outlineLevel="1" x14ac:dyDescent="0.25">
      <c r="B19" s="10" t="s">
        <v>34</v>
      </c>
      <c r="C19" s="10">
        <f>IF(ISNA(VLOOKUP(B19,'Listes des charges'!$B$2:$F$449,2,FALSE)),"",VLOOKUP(B19,'Listes des charges'!$B$2:$F$449,2,FALSE))</f>
        <v>0</v>
      </c>
      <c r="D19" s="19"/>
      <c r="E19" s="12">
        <f>IF(ISNA(VLOOKUP(B19,'Listes des charges'!$B$2:$F$449,4,FALSE)),"",VLOOKUP(B19,'Listes des charges'!$B$2:$F$449,4,FALSE))</f>
        <v>41.67</v>
      </c>
      <c r="F19" s="12" t="e">
        <f t="shared" si="0"/>
        <v>#DIV/0!</v>
      </c>
      <c r="G19" s="10"/>
      <c r="H19" s="32" t="e">
        <f t="shared" si="1"/>
        <v>#DIV/0!</v>
      </c>
      <c r="I19" s="66" t="s">
        <v>51</v>
      </c>
      <c r="J19" s="66"/>
      <c r="K19" s="66"/>
      <c r="L19" s="21" t="e">
        <f>L17*K2</f>
        <v>#DIV/0!</v>
      </c>
    </row>
    <row r="20" spans="2:12" ht="15.75" outlineLevel="1" x14ac:dyDescent="0.25">
      <c r="B20" s="5" t="s">
        <v>35</v>
      </c>
      <c r="C20" s="4">
        <f>IF(ISNA(VLOOKUP(B20,'Listes des charges'!$B$2:$F$449,2,FALSE)),"",VLOOKUP(B20,'Listes des charges'!$B$2:$F$449,2,FALSE))</f>
        <v>0</v>
      </c>
      <c r="D20" s="18"/>
      <c r="E20" s="11">
        <f>IF(ISNA(VLOOKUP(B20,'Listes des charges'!$B$2:$F$449,4,FALSE)),"",VLOOKUP(B20,'Listes des charges'!$B$2:$F$449,4,FALSE))</f>
        <v>41.67</v>
      </c>
      <c r="F20" s="11" t="e">
        <f t="shared" si="0"/>
        <v>#DIV/0!</v>
      </c>
      <c r="G20" s="4"/>
      <c r="H20" s="32" t="e">
        <f t="shared" si="1"/>
        <v>#DIV/0!</v>
      </c>
      <c r="I20" s="67" t="s">
        <v>52</v>
      </c>
      <c r="J20" s="67"/>
      <c r="K20" s="67"/>
      <c r="L20" s="22" t="e">
        <f>L19*12</f>
        <v>#DIV/0!</v>
      </c>
    </row>
    <row r="21" spans="2:12" outlineLevel="1" x14ac:dyDescent="0.25">
      <c r="B21" s="10" t="s">
        <v>36</v>
      </c>
      <c r="C21" s="10">
        <f>IF(ISNA(VLOOKUP(B21,'Listes des charges'!$B$2:$F$449,2,FALSE)),"",VLOOKUP(B21,'Listes des charges'!$B$2:$F$449,2,FALSE))</f>
        <v>0</v>
      </c>
      <c r="D21" s="19"/>
      <c r="E21" s="12">
        <f>IF(ISNA(VLOOKUP(B21,'Listes des charges'!$B$2:$F$449,4,FALSE)),"",VLOOKUP(B21,'Listes des charges'!$B$2:$F$449,4,FALSE))</f>
        <v>83.33</v>
      </c>
      <c r="F21" s="12" t="e">
        <f t="shared" si="0"/>
        <v>#DIV/0!</v>
      </c>
      <c r="G21" s="10"/>
      <c r="H21" s="32" t="e">
        <f t="shared" si="1"/>
        <v>#DIV/0!</v>
      </c>
    </row>
    <row r="22" spans="2:12" outlineLevel="1" x14ac:dyDescent="0.25">
      <c r="B22" s="5" t="s">
        <v>37</v>
      </c>
      <c r="C22" s="4">
        <f>IF(ISNA(VLOOKUP(B22,'Listes des charges'!$B$2:$F$449,2,FALSE)),"",VLOOKUP(B22,'Listes des charges'!$B$2:$F$449,2,FALSE))</f>
        <v>0</v>
      </c>
      <c r="D22" s="18"/>
      <c r="E22" s="11">
        <f>IF(ISNA(VLOOKUP(B22,'Listes des charges'!$B$2:$F$449,4,FALSE)),"",VLOOKUP(B22,'Listes des charges'!$B$2:$F$449,4,FALSE))</f>
        <v>1500</v>
      </c>
      <c r="F22" s="11" t="e">
        <f t="shared" si="0"/>
        <v>#DIV/0!</v>
      </c>
      <c r="G22" s="4"/>
      <c r="H22" s="32" t="e">
        <f t="shared" si="1"/>
        <v>#DIV/0!</v>
      </c>
    </row>
    <row r="23" spans="2:12" outlineLevel="1" x14ac:dyDescent="0.25">
      <c r="B23" s="10" t="s">
        <v>38</v>
      </c>
      <c r="C23" s="10">
        <f>IF(ISNA(VLOOKUP(B23,'Listes des charges'!$B$2:$F$449,2,FALSE)),"",VLOOKUP(B23,'Listes des charges'!$B$2:$F$449,2,FALSE))</f>
        <v>0</v>
      </c>
      <c r="D23" s="19"/>
      <c r="E23" s="12">
        <f>IF(ISNA(VLOOKUP(B23,'Listes des charges'!$B$2:$F$449,4,FALSE)),"",VLOOKUP(B23,'Listes des charges'!$B$2:$F$449,4,FALSE))</f>
        <v>450.42</v>
      </c>
      <c r="F23" s="12" t="e">
        <f t="shared" si="0"/>
        <v>#DIV/0!</v>
      </c>
      <c r="G23" s="10"/>
      <c r="H23" s="32" t="e">
        <f t="shared" si="1"/>
        <v>#DIV/0!</v>
      </c>
    </row>
    <row r="24" spans="2:12" outlineLevel="1" x14ac:dyDescent="0.25">
      <c r="B24" s="5" t="s">
        <v>39</v>
      </c>
      <c r="C24" s="4">
        <f>IF(ISNA(VLOOKUP(B24,'Listes des charges'!$B$2:$F$449,2,FALSE)),"",VLOOKUP(B24,'Listes des charges'!$B$2:$F$449,2,FALSE))</f>
        <v>0</v>
      </c>
      <c r="D24" s="18"/>
      <c r="E24" s="11">
        <f>IF(ISNA(VLOOKUP(B24,'Listes des charges'!$B$2:$F$449,4,FALSE)),"",VLOOKUP(B24,'Listes des charges'!$B$2:$F$449,4,FALSE))</f>
        <v>279.07</v>
      </c>
      <c r="F24" s="11" t="e">
        <f t="shared" si="0"/>
        <v>#DIV/0!</v>
      </c>
      <c r="G24" s="4"/>
      <c r="H24" s="32" t="e">
        <f t="shared" si="1"/>
        <v>#DIV/0!</v>
      </c>
      <c r="I24" s="28"/>
    </row>
    <row r="25" spans="2:12" outlineLevel="1" x14ac:dyDescent="0.25">
      <c r="B25" s="10" t="s">
        <v>40</v>
      </c>
      <c r="C25" s="10">
        <f>IF(ISNA(VLOOKUP(B25,'Listes des charges'!$B$2:$F$449,2,FALSE)),"",VLOOKUP(B25,'Listes des charges'!$B$2:$F$449,2,FALSE))</f>
        <v>0</v>
      </c>
      <c r="D25" s="19"/>
      <c r="E25" s="12">
        <f>IF(ISNA(VLOOKUP(B25,'Listes des charges'!$B$2:$F$449,4,FALSE)),"",VLOOKUP(B25,'Listes des charges'!$B$2:$F$449,4,FALSE))</f>
        <v>1359.41</v>
      </c>
      <c r="F25" s="12" t="e">
        <f t="shared" si="0"/>
        <v>#DIV/0!</v>
      </c>
      <c r="G25" s="10"/>
      <c r="H25" s="32" t="e">
        <f t="shared" si="1"/>
        <v>#DIV/0!</v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8" t="s">
        <v>193</v>
      </c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e">
        <f t="shared" si="0"/>
        <v>#VALUE!</v>
      </c>
      <c r="G38" s="4"/>
      <c r="H38" s="32" t="e">
        <f t="shared" si="1"/>
        <v>#VALUE!</v>
      </c>
    </row>
    <row r="39" spans="2:8" outlineLevel="1" x14ac:dyDescent="0.25">
      <c r="B39" s="10" t="s">
        <v>180</v>
      </c>
      <c r="C39" s="10" t="str">
        <f>IF(ISNA(VLOOKUP(B39,'Listes des charges'!$B$2:$F$449,2,FALSE)),"",VLOOKUP(B39,'Listes des charges'!$B$2:$F$449,2,FALSE))</f>
        <v>gr</v>
      </c>
      <c r="D39" s="19">
        <v>166</v>
      </c>
      <c r="E39" s="12">
        <f>IF(ISNA(VLOOKUP(B39,'Listes des charges'!$B$2:$F$449,4,FALSE)),"",VLOOKUP(B39,'Listes des charges'!$B$2:$F$449,4,FALSE))</f>
        <v>3.88</v>
      </c>
      <c r="F39" s="12">
        <f t="shared" si="0"/>
        <v>0.64407999999999987</v>
      </c>
      <c r="G39" s="10"/>
      <c r="H39" s="32">
        <f t="shared" si="1"/>
        <v>1</v>
      </c>
    </row>
    <row r="40" spans="2:8" outlineLevel="1" x14ac:dyDescent="0.25">
      <c r="B40" s="5" t="s">
        <v>195</v>
      </c>
      <c r="C40" s="4" t="str">
        <f>IF(ISNA(VLOOKUP(B40,'Listes des charges'!$B$2:$F$449,2,FALSE)),"",VLOOKUP(B40,'Listes des charges'!$B$2:$F$449,2,FALSE))</f>
        <v>gr</v>
      </c>
      <c r="D40" s="18">
        <v>1</v>
      </c>
      <c r="E40" s="11">
        <f>IF(ISNA(VLOOKUP(B40,'Listes des charges'!$B$2:$F$449,4,FALSE)),"",VLOOKUP(B40,'Listes des charges'!$B$2:$F$449,4,FALSE))</f>
        <v>69.8</v>
      </c>
      <c r="F40" s="11">
        <f t="shared" si="0"/>
        <v>6.9800000000000001E-2</v>
      </c>
      <c r="G40" s="4"/>
      <c r="H40" s="32">
        <f t="shared" si="1"/>
        <v>1</v>
      </c>
    </row>
    <row r="41" spans="2:8" outlineLevel="1" x14ac:dyDescent="0.25">
      <c r="B41" s="10" t="s">
        <v>184</v>
      </c>
      <c r="C41" s="10" t="str">
        <f>IF(ISNA(VLOOKUP(B41,'Listes des charges'!$B$2:$F$449,2,FALSE)),"",VLOOKUP(B41,'Listes des charges'!$B$2:$F$449,2,FALSE))</f>
        <v>gr</v>
      </c>
      <c r="D41" s="19">
        <v>3</v>
      </c>
      <c r="E41" s="12">
        <f>IF(ISNA(VLOOKUP(B41,'Listes des charges'!$B$2:$F$449,4,FALSE)),"",VLOOKUP(B41,'Listes des charges'!$B$2:$F$449,4,FALSE))</f>
        <v>14.51</v>
      </c>
      <c r="F41" s="12">
        <f t="shared" si="0"/>
        <v>4.3529999999999999E-2</v>
      </c>
      <c r="G41" s="10"/>
      <c r="H41" s="32">
        <f t="shared" si="1"/>
        <v>1</v>
      </c>
    </row>
    <row r="42" spans="2:8" outlineLevel="1" x14ac:dyDescent="0.25">
      <c r="B42" s="5" t="s">
        <v>194</v>
      </c>
      <c r="C42" s="4" t="str">
        <f>IF(ISNA(VLOOKUP(B42,'Listes des charges'!$B$2:$F$449,2,FALSE)),"",VLOOKUP(B42,'Listes des charges'!$B$2:$F$449,2,FALSE))</f>
        <v>gr</v>
      </c>
      <c r="D42" s="18">
        <v>0.1</v>
      </c>
      <c r="E42" s="11">
        <f>IF(ISNA(VLOOKUP(B42,'Listes des charges'!$B$2:$F$449,4,FALSE)),"",VLOOKUP(B42,'Listes des charges'!$B$2:$F$449,4,FALSE))</f>
        <v>0</v>
      </c>
      <c r="F42" s="11">
        <f t="shared" si="0"/>
        <v>0</v>
      </c>
      <c r="G42" s="4"/>
      <c r="H42" s="32" t="str">
        <f t="shared" si="1"/>
        <v/>
      </c>
    </row>
    <row r="43" spans="2:8" outlineLevel="1" x14ac:dyDescent="0.25">
      <c r="B43" s="10" t="s">
        <v>182</v>
      </c>
      <c r="C43" s="10" t="str">
        <f>IF(ISNA(VLOOKUP(B43,'Listes des charges'!$B$2:$F$449,2,FALSE)),"",VLOOKUP(B43,'Listes des charges'!$B$2:$F$449,2,FALSE))</f>
        <v>gr</v>
      </c>
      <c r="D43" s="19">
        <v>4.2</v>
      </c>
      <c r="E43" s="12">
        <f>IF(ISNA(VLOOKUP(B43,'Listes des charges'!$B$2:$F$449,4,FALSE)),"",VLOOKUP(B43,'Listes des charges'!$B$2:$F$449,4,FALSE))</f>
        <v>0</v>
      </c>
      <c r="F43" s="12">
        <f t="shared" si="0"/>
        <v>0</v>
      </c>
      <c r="G43" s="10"/>
      <c r="H43" s="32" t="str">
        <f t="shared" si="1"/>
        <v/>
      </c>
    </row>
    <row r="44" spans="2:8" outlineLevel="1" x14ac:dyDescent="0.25">
      <c r="B44" s="48" t="s">
        <v>196</v>
      </c>
      <c r="C44" s="4">
        <f>IF(ISNA(VLOOKUP(B44,'Listes des charges'!$B$2:$F$449,2,FALSE)),"",VLOOKUP(B44,'Listes des charges'!$B$2:$F$449,2,FALSE))</f>
        <v>0</v>
      </c>
      <c r="D44" s="18"/>
      <c r="E44" s="11">
        <f>IF(ISNA(VLOOKUP(B44,'Listes des charges'!$B$2:$F$449,4,FALSE)),"",VLOOKUP(B44,'Listes des charges'!$B$2:$F$449,4,FALSE))</f>
        <v>0</v>
      </c>
      <c r="F44" s="11" t="e">
        <f t="shared" si="0"/>
        <v>#DIV/0!</v>
      </c>
      <c r="G44" s="4"/>
      <c r="H44" s="32" t="e">
        <f t="shared" si="1"/>
        <v>#DIV/0!</v>
      </c>
    </row>
    <row r="45" spans="2:8" outlineLevel="1" x14ac:dyDescent="0.25">
      <c r="B45" s="10"/>
      <c r="C45" s="10" t="str">
        <f>IF(ISNA(VLOOKUP(B45,'Listes des charges'!$B$2:$F$449,2,FALSE)),"",VLOOKUP(B45,'Listes des charges'!$B$2:$F$449,2,FALSE))</f>
        <v/>
      </c>
      <c r="D45" s="19"/>
      <c r="E45" s="12" t="str">
        <f>IF(ISNA(VLOOKUP(B45,'Listes des charges'!$B$2:$F$449,4,FALSE)),"",VLOOKUP(B45,'Listes des charges'!$B$2:$F$449,4,FALSE))</f>
        <v/>
      </c>
      <c r="F45" s="12" t="str">
        <f t="shared" si="0"/>
        <v/>
      </c>
      <c r="G45" s="10"/>
      <c r="H45" s="32" t="str">
        <f t="shared" si="1"/>
        <v/>
      </c>
    </row>
    <row r="46" spans="2:8" outlineLevel="1" x14ac:dyDescent="0.25">
      <c r="B46" s="4"/>
      <c r="C46" s="4" t="str">
        <f>IF(ISNA(VLOOKUP(B46,'Listes des charges'!$B$2:$F$449,2,FALSE)),"",VLOOKUP(B46,'Listes des charges'!$B$2:$F$449,2,FALSE))</f>
        <v/>
      </c>
      <c r="D46" s="18"/>
      <c r="E46" s="11" t="str">
        <f>IF(ISNA(VLOOKUP(B46,'Listes des charges'!$B$2:$F$449,4,FALSE)),"",VLOOKUP(B46,'Listes des charges'!$B$2:$F$449,4,FALSE))</f>
        <v/>
      </c>
      <c r="F46" s="11" t="str">
        <f t="shared" si="0"/>
        <v/>
      </c>
      <c r="G46" s="4"/>
      <c r="H46" s="32" t="str">
        <f t="shared" si="1"/>
        <v/>
      </c>
    </row>
    <row r="47" spans="2:8" outlineLevel="1" x14ac:dyDescent="0.25">
      <c r="B47" s="10"/>
      <c r="C47" s="10" t="str">
        <f>IF(ISNA(VLOOKUP(B47,'Listes des charges'!$B$2:$F$449,2,FALSE)),"",VLOOKUP(B47,'Listes des charges'!$B$2:$F$449,2,FALSE))</f>
        <v/>
      </c>
      <c r="D47" s="19"/>
      <c r="E47" s="12" t="str">
        <f>IF(ISNA(VLOOKUP(B47,'Listes des charges'!$B$2:$F$449,4,FALSE)),"",VLOOKUP(B47,'Listes des charges'!$B$2:$F$449,4,FALSE))</f>
        <v/>
      </c>
      <c r="F47" s="12" t="str">
        <f t="shared" si="0"/>
        <v/>
      </c>
      <c r="G47" s="10"/>
      <c r="H47" s="32" t="str">
        <f t="shared" si="1"/>
        <v/>
      </c>
    </row>
    <row r="48" spans="2:8" outlineLevel="1" x14ac:dyDescent="0.25"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0"/>
        <v/>
      </c>
      <c r="G48" s="4"/>
      <c r="H48" s="32" t="str">
        <f t="shared" si="1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002060"/>
  </sheetPr>
  <dimension ref="B1:L57"/>
  <sheetViews>
    <sheetView topLeftCell="A25" workbookViewId="0">
      <selection activeCell="F9" sqref="F9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/>
      <c r="D2" s="68"/>
      <c r="F2" s="7" t="s">
        <v>19</v>
      </c>
      <c r="G2" s="15"/>
      <c r="I2" s="75" t="s">
        <v>20</v>
      </c>
      <c r="J2" s="76"/>
      <c r="K2" s="69"/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/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 t="e">
        <f>SUM(F6:F36)</f>
        <v>#DIV/0!</v>
      </c>
    </row>
    <row r="7" spans="2:12" ht="15" customHeight="1" x14ac:dyDescent="0.25">
      <c r="B7" s="10" t="s">
        <v>22</v>
      </c>
      <c r="C7" s="10">
        <f>IF(ISNA(VLOOKUP(B7,'Listes des charges'!$B$2:$F$449,2,FALSE)),"",VLOOKUP(B7,'Listes des charges'!$B$2:$F$449,2,FALSE))</f>
        <v>0</v>
      </c>
      <c r="D7" s="19"/>
      <c r="E7" s="12">
        <f>IF(ISNA(VLOOKUP(B7,'Listes des charges'!$B$2:$F$449,4,FALSE)),"",VLOOKUP(B7,'Listes des charges'!$B$2:$F$449,4,FALSE))</f>
        <v>83.33</v>
      </c>
      <c r="F7" s="12" t="e">
        <f t="shared" ref="F7:F57" si="0">IF(B7="","",IF(D7&lt;&gt;"",((D7*E7)/1000),IF(D7="",(E7*2/3)/$K$2)))</f>
        <v>#DIV/0!</v>
      </c>
      <c r="G7" s="10"/>
      <c r="H7" s="32" t="e">
        <f t="shared" ref="H7:H57" si="1">IF(AND(F7&gt;0,F7&lt;&gt;""),1,"")</f>
        <v>#DIV/0!</v>
      </c>
      <c r="I7" s="66" t="s">
        <v>54</v>
      </c>
      <c r="J7" s="66"/>
      <c r="K7" s="66"/>
      <c r="L7" s="21" t="e">
        <f>SUM(F37:F80)</f>
        <v>#VALUE!</v>
      </c>
    </row>
    <row r="8" spans="2:12" ht="15" customHeight="1" x14ac:dyDescent="0.25">
      <c r="B8" s="5" t="s">
        <v>23</v>
      </c>
      <c r="C8" s="4">
        <f>IF(ISNA(VLOOKUP(B8,'Listes des charges'!$B$2:$F$449,2,FALSE)),"",VLOOKUP(B8,'Listes des charges'!$B$2:$F$449,2,FALSE))</f>
        <v>0</v>
      </c>
      <c r="D8" s="18"/>
      <c r="E8" s="11">
        <f>IF(ISNA(VLOOKUP(B8,'Listes des charges'!$B$2:$F$449,4,FALSE)),"",VLOOKUP(B8,'Listes des charges'!$B$2:$F$449,4,FALSE))</f>
        <v>956.0185185185187</v>
      </c>
      <c r="F8" s="11" t="e">
        <f t="shared" si="0"/>
        <v>#DIV/0!</v>
      </c>
      <c r="G8" s="4"/>
      <c r="H8" s="32" t="e">
        <f t="shared" si="1"/>
        <v>#DIV/0!</v>
      </c>
      <c r="I8" s="67" t="s">
        <v>4</v>
      </c>
      <c r="J8" s="67"/>
      <c r="K8" s="67"/>
      <c r="L8" s="22" t="e">
        <f>L6+L7</f>
        <v>#DIV/0!</v>
      </c>
    </row>
    <row r="9" spans="2:12" ht="15" customHeight="1" x14ac:dyDescent="0.25">
      <c r="B9" s="10" t="s">
        <v>24</v>
      </c>
      <c r="C9" s="10">
        <f>IF(ISNA(VLOOKUP(B9,'Listes des charges'!$B$2:$F$449,2,FALSE)),"",VLOOKUP(B9,'Listes des charges'!$B$2:$F$449,2,FALSE))</f>
        <v>0</v>
      </c>
      <c r="D9" s="19"/>
      <c r="E9" s="12">
        <f>IF(ISNA(VLOOKUP(B9,'Listes des charges'!$B$2:$F$449,4,FALSE)),"",VLOOKUP(B9,'Listes des charges'!$B$2:$F$449,4,FALSE))</f>
        <v>700</v>
      </c>
      <c r="F9" s="12" t="e">
        <f t="shared" si="0"/>
        <v>#DIV/0!</v>
      </c>
      <c r="G9" s="10"/>
      <c r="H9" s="32" t="e">
        <f t="shared" si="1"/>
        <v>#DIV/0!</v>
      </c>
      <c r="I9" s="66" t="s">
        <v>5</v>
      </c>
      <c r="J9" s="66"/>
      <c r="K9" s="66"/>
      <c r="L9" s="21" t="e">
        <f>AVERAGE(F:F)</f>
        <v>#DIV/0!</v>
      </c>
    </row>
    <row r="10" spans="2:12" ht="18.75" customHeight="1" x14ac:dyDescent="0.25">
      <c r="B10" s="5" t="s">
        <v>25</v>
      </c>
      <c r="C10" s="4">
        <f>IF(ISNA(VLOOKUP(B10,'Listes des charges'!$B$2:$F$449,2,FALSE)),"",VLOOKUP(B10,'Listes des charges'!$B$2:$F$449,2,FALSE))</f>
        <v>0</v>
      </c>
      <c r="D10" s="18"/>
      <c r="E10" s="11">
        <f>IF(ISNA(VLOOKUP(B10,'Listes des charges'!$B$2:$F$449,4,FALSE)),"",VLOOKUP(B10,'Listes des charges'!$B$2:$F$449,4,FALSE))</f>
        <v>66</v>
      </c>
      <c r="F10" s="11" t="e">
        <f t="shared" si="0"/>
        <v>#DIV/0!</v>
      </c>
      <c r="G10" s="4"/>
      <c r="H10" s="32" t="e">
        <f t="shared" si="1"/>
        <v>#DIV/0!</v>
      </c>
      <c r="I10" s="67" t="s">
        <v>6</v>
      </c>
      <c r="J10" s="67"/>
      <c r="K10" s="67"/>
      <c r="L10" s="26" t="e">
        <f>L7/L5</f>
        <v>#VALUE!</v>
      </c>
    </row>
    <row r="11" spans="2:12" ht="18.75" customHeight="1" x14ac:dyDescent="0.25">
      <c r="B11" s="10" t="s">
        <v>26</v>
      </c>
      <c r="C11" s="10">
        <f>IF(ISNA(VLOOKUP(B11,'Listes des charges'!$B$2:$F$449,2,FALSE)),"",VLOOKUP(B11,'Listes des charges'!$B$2:$F$449,2,FALSE))</f>
        <v>0</v>
      </c>
      <c r="D11" s="19"/>
      <c r="E11" s="12">
        <f>IF(ISNA(VLOOKUP(B11,'Listes des charges'!$B$2:$F$449,4,FALSE)),"",VLOOKUP(B11,'Listes des charges'!$B$2:$F$449,4,FALSE))</f>
        <v>41.67</v>
      </c>
      <c r="F11" s="12" t="e">
        <f t="shared" si="0"/>
        <v>#DIV/0!</v>
      </c>
      <c r="G11" s="10"/>
      <c r="H11" s="32" t="e">
        <f t="shared" si="1"/>
        <v>#DIV/0!</v>
      </c>
      <c r="I11" s="66" t="s">
        <v>57</v>
      </c>
      <c r="J11" s="66"/>
      <c r="K11" s="66"/>
      <c r="L11" s="23" t="e">
        <f>L6/L5</f>
        <v>#DIV/0!</v>
      </c>
    </row>
    <row r="12" spans="2:12" ht="18.75" customHeight="1" x14ac:dyDescent="0.25">
      <c r="B12" s="5" t="s">
        <v>27</v>
      </c>
      <c r="C12" s="4">
        <f>IF(ISNA(VLOOKUP(B12,'Listes des charges'!$B$2:$F$449,2,FALSE)),"",VLOOKUP(B12,'Listes des charges'!$B$2:$F$449,2,FALSE))</f>
        <v>0</v>
      </c>
      <c r="D12" s="18"/>
      <c r="E12" s="11">
        <f>IF(ISNA(VLOOKUP(B12,'Listes des charges'!$B$2:$F$449,4,FALSE)),"",VLOOKUP(B12,'Listes des charges'!$B$2:$F$449,4,FALSE))</f>
        <v>125</v>
      </c>
      <c r="F12" s="11" t="e">
        <f t="shared" si="0"/>
        <v>#DIV/0!</v>
      </c>
      <c r="G12" s="11"/>
      <c r="H12" s="32" t="e">
        <f t="shared" si="1"/>
        <v>#DIV/0!</v>
      </c>
      <c r="I12" s="67" t="s">
        <v>7</v>
      </c>
      <c r="J12" s="67"/>
      <c r="K12" s="67"/>
      <c r="L12" s="22" t="e">
        <f>L7*G2</f>
        <v>#VALUE!</v>
      </c>
    </row>
    <row r="13" spans="2:12" ht="15.75" customHeight="1" x14ac:dyDescent="0.25">
      <c r="B13" s="10" t="s">
        <v>28</v>
      </c>
      <c r="C13" s="10">
        <f>IF(ISNA(VLOOKUP(B13,'Listes des charges'!$B$2:$F$449,2,FALSE)),"",VLOOKUP(B13,'Listes des charges'!$B$2:$F$449,2,FALSE))</f>
        <v>0</v>
      </c>
      <c r="D13" s="19"/>
      <c r="E13" s="12">
        <f>IF(ISNA(VLOOKUP(B13,'Listes des charges'!$B$2:$F$449,4,FALSE)),"",VLOOKUP(B13,'Listes des charges'!$B$2:$F$449,4,FALSE))</f>
        <v>83.33</v>
      </c>
      <c r="F13" s="12" t="e">
        <f t="shared" si="0"/>
        <v>#DIV/0!</v>
      </c>
      <c r="G13" s="10"/>
      <c r="H13" s="32" t="e">
        <f t="shared" si="1"/>
        <v>#DIV/0!</v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5" t="s">
        <v>29</v>
      </c>
      <c r="C14" s="4">
        <f>IF(ISNA(VLOOKUP(B14,'Listes des charges'!$B$2:$F$449,2,FALSE)),"",VLOOKUP(B14,'Listes des charges'!$B$2:$F$449,2,FALSE))</f>
        <v>0</v>
      </c>
      <c r="D14" s="18"/>
      <c r="E14" s="11">
        <f>IF(ISNA(VLOOKUP(B14,'Listes des charges'!$B$2:$F$449,4,FALSE)),"",VLOOKUP(B14,'Listes des charges'!$B$2:$F$449,4,FALSE))</f>
        <v>41.67</v>
      </c>
      <c r="F14" s="11" t="e">
        <f t="shared" si="0"/>
        <v>#DIV/0!</v>
      </c>
      <c r="G14" s="4"/>
      <c r="H14" s="32" t="e">
        <f t="shared" si="1"/>
        <v>#DIV/0!</v>
      </c>
      <c r="I14" s="67" t="s">
        <v>56</v>
      </c>
      <c r="J14" s="67"/>
      <c r="K14" s="67"/>
      <c r="L14" s="22" t="e">
        <f>L12+(L12*L13)</f>
        <v>#VALUE!</v>
      </c>
    </row>
    <row r="15" spans="2:12" ht="15" customHeight="1" x14ac:dyDescent="0.25">
      <c r="B15" s="10" t="s">
        <v>30</v>
      </c>
      <c r="C15" s="10">
        <f>IF(ISNA(VLOOKUP(B15,'Listes des charges'!$B$2:$F$449,2,FALSE)),"",VLOOKUP(B15,'Listes des charges'!$B$2:$F$449,2,FALSE))</f>
        <v>0</v>
      </c>
      <c r="D15" s="19"/>
      <c r="E15" s="12">
        <f>IF(ISNA(VLOOKUP(B15,'Listes des charges'!$B$2:$F$449,4,FALSE)),"",VLOOKUP(B15,'Listes des charges'!$B$2:$F$449,4,FALSE))</f>
        <v>41.67</v>
      </c>
      <c r="F15" s="12" t="e">
        <f t="shared" si="0"/>
        <v>#DIV/0!</v>
      </c>
      <c r="G15" s="10"/>
      <c r="H15" s="32" t="e">
        <f t="shared" si="1"/>
        <v>#DIV/0!</v>
      </c>
      <c r="I15" s="66" t="s">
        <v>53</v>
      </c>
      <c r="J15" s="66"/>
      <c r="K15" s="66"/>
      <c r="L15" s="21" t="e">
        <f>L5-L7</f>
        <v>#VALUE!</v>
      </c>
    </row>
    <row r="16" spans="2:12" ht="18.75" customHeight="1" x14ac:dyDescent="0.25">
      <c r="B16" s="5" t="s">
        <v>31</v>
      </c>
      <c r="C16" s="4">
        <f>IF(ISNA(VLOOKUP(B16,'Listes des charges'!$B$2:$F$449,2,FALSE)),"",VLOOKUP(B16,'Listes des charges'!$B$2:$F$449,2,FALSE))</f>
        <v>0</v>
      </c>
      <c r="D16" s="18"/>
      <c r="E16" s="11">
        <f>IF(ISNA(VLOOKUP(B16,'Listes des charges'!$B$2:$F$449,4,FALSE)),"",VLOOKUP(B16,'Listes des charges'!$B$2:$F$449,4,FALSE))</f>
        <v>41.67</v>
      </c>
      <c r="F16" s="11" t="e">
        <f t="shared" si="0"/>
        <v>#DIV/0!</v>
      </c>
      <c r="G16" s="4"/>
      <c r="H16" s="32" t="e">
        <f t="shared" si="1"/>
        <v>#DIV/0!</v>
      </c>
      <c r="I16" s="67" t="s">
        <v>59</v>
      </c>
      <c r="J16" s="67"/>
      <c r="K16" s="67"/>
      <c r="L16" s="26" t="e">
        <f>L15/L5</f>
        <v>#VALUE!</v>
      </c>
    </row>
    <row r="17" spans="2:12" ht="18.75" customHeight="1" x14ac:dyDescent="0.25">
      <c r="B17" s="10" t="s">
        <v>32</v>
      </c>
      <c r="C17" s="10">
        <f>IF(ISNA(VLOOKUP(B17,'Listes des charges'!$B$2:$F$449,2,FALSE)),"",VLOOKUP(B17,'Listes des charges'!$B$2:$F$449,2,FALSE))</f>
        <v>0</v>
      </c>
      <c r="D17" s="19"/>
      <c r="E17" s="12">
        <f>IF(ISNA(VLOOKUP(B17,'Listes des charges'!$B$2:$F$449,4,FALSE)),"",VLOOKUP(B17,'Listes des charges'!$B$2:$F$449,4,FALSE))</f>
        <v>41.67</v>
      </c>
      <c r="F17" s="12" t="e">
        <f t="shared" si="0"/>
        <v>#DIV/0!</v>
      </c>
      <c r="G17" s="10"/>
      <c r="H17" s="32" t="e">
        <f t="shared" si="1"/>
        <v>#DIV/0!</v>
      </c>
      <c r="I17" s="66" t="s">
        <v>50</v>
      </c>
      <c r="J17" s="66"/>
      <c r="K17" s="66"/>
      <c r="L17" s="21" t="e">
        <f>L5-L8</f>
        <v>#DIV/0!</v>
      </c>
    </row>
    <row r="18" spans="2:12" ht="15.75" customHeight="1" x14ac:dyDescent="0.25">
      <c r="B18" s="5" t="s">
        <v>33</v>
      </c>
      <c r="C18" s="4">
        <f>IF(ISNA(VLOOKUP(B18,'Listes des charges'!$B$2:$F$449,2,FALSE)),"",VLOOKUP(B18,'Listes des charges'!$B$2:$F$449,2,FALSE))</f>
        <v>0</v>
      </c>
      <c r="D18" s="18"/>
      <c r="E18" s="11">
        <f>IF(ISNA(VLOOKUP(B18,'Listes des charges'!$B$2:$F$449,4,FALSE)),"",VLOOKUP(B18,'Listes des charges'!$B$2:$F$449,4,FALSE))</f>
        <v>41.67</v>
      </c>
      <c r="F18" s="11" t="e">
        <f t="shared" si="0"/>
        <v>#DIV/0!</v>
      </c>
      <c r="G18" s="4"/>
      <c r="H18" s="32" t="e">
        <f t="shared" si="1"/>
        <v>#DIV/0!</v>
      </c>
      <c r="I18" s="67" t="s">
        <v>58</v>
      </c>
      <c r="J18" s="67"/>
      <c r="K18" s="67"/>
      <c r="L18" s="26" t="e">
        <f>L17/L5</f>
        <v>#DIV/0!</v>
      </c>
    </row>
    <row r="19" spans="2:12" ht="20.25" customHeight="1" outlineLevel="1" x14ac:dyDescent="0.25">
      <c r="B19" s="10" t="s">
        <v>34</v>
      </c>
      <c r="C19" s="10">
        <f>IF(ISNA(VLOOKUP(B19,'Listes des charges'!$B$2:$F$449,2,FALSE)),"",VLOOKUP(B19,'Listes des charges'!$B$2:$F$449,2,FALSE))</f>
        <v>0</v>
      </c>
      <c r="D19" s="19"/>
      <c r="E19" s="12">
        <f>IF(ISNA(VLOOKUP(B19,'Listes des charges'!$B$2:$F$449,4,FALSE)),"",VLOOKUP(B19,'Listes des charges'!$B$2:$F$449,4,FALSE))</f>
        <v>41.67</v>
      </c>
      <c r="F19" s="12" t="e">
        <f t="shared" si="0"/>
        <v>#DIV/0!</v>
      </c>
      <c r="G19" s="10"/>
      <c r="H19" s="32" t="e">
        <f t="shared" si="1"/>
        <v>#DIV/0!</v>
      </c>
      <c r="I19" s="66" t="s">
        <v>51</v>
      </c>
      <c r="J19" s="66"/>
      <c r="K19" s="66"/>
      <c r="L19" s="21" t="e">
        <f>L17*K2</f>
        <v>#DIV/0!</v>
      </c>
    </row>
    <row r="20" spans="2:12" ht="15.75" outlineLevel="1" x14ac:dyDescent="0.25">
      <c r="B20" s="5" t="s">
        <v>35</v>
      </c>
      <c r="C20" s="4">
        <f>IF(ISNA(VLOOKUP(B20,'Listes des charges'!$B$2:$F$449,2,FALSE)),"",VLOOKUP(B20,'Listes des charges'!$B$2:$F$449,2,FALSE))</f>
        <v>0</v>
      </c>
      <c r="D20" s="18"/>
      <c r="E20" s="11">
        <f>IF(ISNA(VLOOKUP(B20,'Listes des charges'!$B$2:$F$449,4,FALSE)),"",VLOOKUP(B20,'Listes des charges'!$B$2:$F$449,4,FALSE))</f>
        <v>41.67</v>
      </c>
      <c r="F20" s="11" t="e">
        <f t="shared" si="0"/>
        <v>#DIV/0!</v>
      </c>
      <c r="G20" s="4"/>
      <c r="H20" s="32" t="e">
        <f t="shared" si="1"/>
        <v>#DIV/0!</v>
      </c>
      <c r="I20" s="67" t="s">
        <v>52</v>
      </c>
      <c r="J20" s="67"/>
      <c r="K20" s="67"/>
      <c r="L20" s="22" t="e">
        <f>L19*12</f>
        <v>#DIV/0!</v>
      </c>
    </row>
    <row r="21" spans="2:12" outlineLevel="1" x14ac:dyDescent="0.25">
      <c r="B21" s="10" t="s">
        <v>36</v>
      </c>
      <c r="C21" s="10">
        <f>IF(ISNA(VLOOKUP(B21,'Listes des charges'!$B$2:$F$449,2,FALSE)),"",VLOOKUP(B21,'Listes des charges'!$B$2:$F$449,2,FALSE))</f>
        <v>0</v>
      </c>
      <c r="D21" s="19"/>
      <c r="E21" s="12">
        <f>IF(ISNA(VLOOKUP(B21,'Listes des charges'!$B$2:$F$449,4,FALSE)),"",VLOOKUP(B21,'Listes des charges'!$B$2:$F$449,4,FALSE))</f>
        <v>83.33</v>
      </c>
      <c r="F21" s="12" t="e">
        <f t="shared" si="0"/>
        <v>#DIV/0!</v>
      </c>
      <c r="G21" s="10"/>
      <c r="H21" s="32" t="e">
        <f t="shared" si="1"/>
        <v>#DIV/0!</v>
      </c>
    </row>
    <row r="22" spans="2:12" outlineLevel="1" x14ac:dyDescent="0.25">
      <c r="B22" s="5" t="s">
        <v>37</v>
      </c>
      <c r="C22" s="4">
        <f>IF(ISNA(VLOOKUP(B22,'Listes des charges'!$B$2:$F$449,2,FALSE)),"",VLOOKUP(B22,'Listes des charges'!$B$2:$F$449,2,FALSE))</f>
        <v>0</v>
      </c>
      <c r="D22" s="18"/>
      <c r="E22" s="11">
        <f>IF(ISNA(VLOOKUP(B22,'Listes des charges'!$B$2:$F$449,4,FALSE)),"",VLOOKUP(B22,'Listes des charges'!$B$2:$F$449,4,FALSE))</f>
        <v>1500</v>
      </c>
      <c r="F22" s="11" t="e">
        <f t="shared" si="0"/>
        <v>#DIV/0!</v>
      </c>
      <c r="G22" s="4"/>
      <c r="H22" s="32" t="e">
        <f t="shared" si="1"/>
        <v>#DIV/0!</v>
      </c>
    </row>
    <row r="23" spans="2:12" outlineLevel="1" x14ac:dyDescent="0.25">
      <c r="B23" s="10" t="s">
        <v>38</v>
      </c>
      <c r="C23" s="10">
        <f>IF(ISNA(VLOOKUP(B23,'Listes des charges'!$B$2:$F$449,2,FALSE)),"",VLOOKUP(B23,'Listes des charges'!$B$2:$F$449,2,FALSE))</f>
        <v>0</v>
      </c>
      <c r="D23" s="19"/>
      <c r="E23" s="12">
        <f>IF(ISNA(VLOOKUP(B23,'Listes des charges'!$B$2:$F$449,4,FALSE)),"",VLOOKUP(B23,'Listes des charges'!$B$2:$F$449,4,FALSE))</f>
        <v>450.42</v>
      </c>
      <c r="F23" s="12" t="e">
        <f t="shared" si="0"/>
        <v>#DIV/0!</v>
      </c>
      <c r="G23" s="10"/>
      <c r="H23" s="32" t="e">
        <f t="shared" si="1"/>
        <v>#DIV/0!</v>
      </c>
    </row>
    <row r="24" spans="2:12" outlineLevel="1" x14ac:dyDescent="0.25">
      <c r="B24" s="5" t="s">
        <v>39</v>
      </c>
      <c r="C24" s="4">
        <f>IF(ISNA(VLOOKUP(B24,'Listes des charges'!$B$2:$F$449,2,FALSE)),"",VLOOKUP(B24,'Listes des charges'!$B$2:$F$449,2,FALSE))</f>
        <v>0</v>
      </c>
      <c r="D24" s="18"/>
      <c r="E24" s="11">
        <f>IF(ISNA(VLOOKUP(B24,'Listes des charges'!$B$2:$F$449,4,FALSE)),"",VLOOKUP(B24,'Listes des charges'!$B$2:$F$449,4,FALSE))</f>
        <v>279.07</v>
      </c>
      <c r="F24" s="11" t="e">
        <f t="shared" si="0"/>
        <v>#DIV/0!</v>
      </c>
      <c r="G24" s="4"/>
      <c r="H24" s="32" t="e">
        <f t="shared" si="1"/>
        <v>#DIV/0!</v>
      </c>
      <c r="I24" s="28"/>
    </row>
    <row r="25" spans="2:12" outlineLevel="1" x14ac:dyDescent="0.25">
      <c r="B25" s="10" t="s">
        <v>40</v>
      </c>
      <c r="C25" s="10">
        <f>IF(ISNA(VLOOKUP(B25,'Listes des charges'!$B$2:$F$449,2,FALSE)),"",VLOOKUP(B25,'Listes des charges'!$B$2:$F$449,2,FALSE))</f>
        <v>0</v>
      </c>
      <c r="D25" s="19"/>
      <c r="E25" s="12">
        <f>IF(ISNA(VLOOKUP(B25,'Listes des charges'!$B$2:$F$449,4,FALSE)),"",VLOOKUP(B25,'Listes des charges'!$B$2:$F$449,4,FALSE))</f>
        <v>1359.41</v>
      </c>
      <c r="F25" s="12" t="e">
        <f t="shared" si="0"/>
        <v>#DIV/0!</v>
      </c>
      <c r="G25" s="10"/>
      <c r="H25" s="32" t="e">
        <f t="shared" si="1"/>
        <v>#DIV/0!</v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8" t="s">
        <v>193</v>
      </c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e">
        <f t="shared" si="0"/>
        <v>#VALUE!</v>
      </c>
      <c r="G38" s="4"/>
      <c r="H38" s="32" t="e">
        <f t="shared" si="1"/>
        <v>#VALUE!</v>
      </c>
    </row>
    <row r="39" spans="2:8" outlineLevel="1" x14ac:dyDescent="0.25">
      <c r="B39" s="10" t="s">
        <v>180</v>
      </c>
      <c r="C39" s="10" t="str">
        <f>IF(ISNA(VLOOKUP(B39,'Listes des charges'!$B$2:$F$449,2,FALSE)),"",VLOOKUP(B39,'Listes des charges'!$B$2:$F$449,2,FALSE))</f>
        <v>gr</v>
      </c>
      <c r="D39" s="19">
        <v>166</v>
      </c>
      <c r="E39" s="12">
        <f>IF(ISNA(VLOOKUP(B39,'Listes des charges'!$B$2:$F$449,4,FALSE)),"",VLOOKUP(B39,'Listes des charges'!$B$2:$F$449,4,FALSE))</f>
        <v>3.88</v>
      </c>
      <c r="F39" s="12">
        <f t="shared" si="0"/>
        <v>0.64407999999999987</v>
      </c>
      <c r="G39" s="10"/>
      <c r="H39" s="32">
        <f t="shared" si="1"/>
        <v>1</v>
      </c>
    </row>
    <row r="40" spans="2:8" outlineLevel="1" x14ac:dyDescent="0.25">
      <c r="B40" s="5" t="s">
        <v>195</v>
      </c>
      <c r="C40" s="4" t="str">
        <f>IF(ISNA(VLOOKUP(B40,'Listes des charges'!$B$2:$F$449,2,FALSE)),"",VLOOKUP(B40,'Listes des charges'!$B$2:$F$449,2,FALSE))</f>
        <v>gr</v>
      </c>
      <c r="D40" s="18">
        <v>1</v>
      </c>
      <c r="E40" s="11">
        <f>IF(ISNA(VLOOKUP(B40,'Listes des charges'!$B$2:$F$449,4,FALSE)),"",VLOOKUP(B40,'Listes des charges'!$B$2:$F$449,4,FALSE))</f>
        <v>69.8</v>
      </c>
      <c r="F40" s="11">
        <f t="shared" si="0"/>
        <v>6.9800000000000001E-2</v>
      </c>
      <c r="G40" s="4"/>
      <c r="H40" s="32">
        <f t="shared" si="1"/>
        <v>1</v>
      </c>
    </row>
    <row r="41" spans="2:8" outlineLevel="1" x14ac:dyDescent="0.25">
      <c r="B41" s="10" t="s">
        <v>184</v>
      </c>
      <c r="C41" s="10" t="str">
        <f>IF(ISNA(VLOOKUP(B41,'Listes des charges'!$B$2:$F$449,2,FALSE)),"",VLOOKUP(B41,'Listes des charges'!$B$2:$F$449,2,FALSE))</f>
        <v>gr</v>
      </c>
      <c r="D41" s="19">
        <v>3</v>
      </c>
      <c r="E41" s="12">
        <f>IF(ISNA(VLOOKUP(B41,'Listes des charges'!$B$2:$F$449,4,FALSE)),"",VLOOKUP(B41,'Listes des charges'!$B$2:$F$449,4,FALSE))</f>
        <v>14.51</v>
      </c>
      <c r="F41" s="12">
        <f t="shared" si="0"/>
        <v>4.3529999999999999E-2</v>
      </c>
      <c r="G41" s="10"/>
      <c r="H41" s="32">
        <f t="shared" si="1"/>
        <v>1</v>
      </c>
    </row>
    <row r="42" spans="2:8" outlineLevel="1" x14ac:dyDescent="0.25">
      <c r="B42" s="5" t="s">
        <v>194</v>
      </c>
      <c r="C42" s="4" t="str">
        <f>IF(ISNA(VLOOKUP(B42,'Listes des charges'!$B$2:$F$449,2,FALSE)),"",VLOOKUP(B42,'Listes des charges'!$B$2:$F$449,2,FALSE))</f>
        <v>gr</v>
      </c>
      <c r="D42" s="18">
        <v>0.1</v>
      </c>
      <c r="E42" s="11">
        <f>IF(ISNA(VLOOKUP(B42,'Listes des charges'!$B$2:$F$449,4,FALSE)),"",VLOOKUP(B42,'Listes des charges'!$B$2:$F$449,4,FALSE))</f>
        <v>0</v>
      </c>
      <c r="F42" s="11">
        <f t="shared" si="0"/>
        <v>0</v>
      </c>
      <c r="G42" s="4"/>
      <c r="H42" s="32" t="str">
        <f t="shared" si="1"/>
        <v/>
      </c>
    </row>
    <row r="43" spans="2:8" outlineLevel="1" x14ac:dyDescent="0.25">
      <c r="B43" s="10" t="s">
        <v>182</v>
      </c>
      <c r="C43" s="10" t="str">
        <f>IF(ISNA(VLOOKUP(B43,'Listes des charges'!$B$2:$F$449,2,FALSE)),"",VLOOKUP(B43,'Listes des charges'!$B$2:$F$449,2,FALSE))</f>
        <v>gr</v>
      </c>
      <c r="D43" s="19">
        <v>4.2</v>
      </c>
      <c r="E43" s="12">
        <f>IF(ISNA(VLOOKUP(B43,'Listes des charges'!$B$2:$F$449,4,FALSE)),"",VLOOKUP(B43,'Listes des charges'!$B$2:$F$449,4,FALSE))</f>
        <v>0</v>
      </c>
      <c r="F43" s="12">
        <f t="shared" si="0"/>
        <v>0</v>
      </c>
      <c r="G43" s="10"/>
      <c r="H43" s="32" t="str">
        <f t="shared" si="1"/>
        <v/>
      </c>
    </row>
    <row r="44" spans="2:8" outlineLevel="1" x14ac:dyDescent="0.25">
      <c r="B44" s="48" t="s">
        <v>196</v>
      </c>
      <c r="C44" s="4">
        <f>IF(ISNA(VLOOKUP(B44,'Listes des charges'!$B$2:$F$449,2,FALSE)),"",VLOOKUP(B44,'Listes des charges'!$B$2:$F$449,2,FALSE))</f>
        <v>0</v>
      </c>
      <c r="D44" s="18"/>
      <c r="E44" s="11">
        <f>IF(ISNA(VLOOKUP(B44,'Listes des charges'!$B$2:$F$449,4,FALSE)),"",VLOOKUP(B44,'Listes des charges'!$B$2:$F$449,4,FALSE))</f>
        <v>0</v>
      </c>
      <c r="F44" s="11" t="e">
        <f t="shared" si="0"/>
        <v>#DIV/0!</v>
      </c>
      <c r="G44" s="4"/>
      <c r="H44" s="32" t="e">
        <f t="shared" si="1"/>
        <v>#DIV/0!</v>
      </c>
    </row>
    <row r="45" spans="2:8" outlineLevel="1" x14ac:dyDescent="0.25">
      <c r="B45" s="10"/>
      <c r="C45" s="10" t="str">
        <f>IF(ISNA(VLOOKUP(B45,'Listes des charges'!$B$2:$F$449,2,FALSE)),"",VLOOKUP(B45,'Listes des charges'!$B$2:$F$449,2,FALSE))</f>
        <v/>
      </c>
      <c r="D45" s="19"/>
      <c r="E45" s="12" t="str">
        <f>IF(ISNA(VLOOKUP(B45,'Listes des charges'!$B$2:$F$449,4,FALSE)),"",VLOOKUP(B45,'Listes des charges'!$B$2:$F$449,4,FALSE))</f>
        <v/>
      </c>
      <c r="F45" s="12" t="str">
        <f t="shared" si="0"/>
        <v/>
      </c>
      <c r="G45" s="10"/>
      <c r="H45" s="32" t="str">
        <f t="shared" si="1"/>
        <v/>
      </c>
    </row>
    <row r="46" spans="2:8" outlineLevel="1" x14ac:dyDescent="0.25">
      <c r="B46" s="4"/>
      <c r="C46" s="4" t="str">
        <f>IF(ISNA(VLOOKUP(B46,'Listes des charges'!$B$2:$F$449,2,FALSE)),"",VLOOKUP(B46,'Listes des charges'!$B$2:$F$449,2,FALSE))</f>
        <v/>
      </c>
      <c r="D46" s="18"/>
      <c r="E46" s="11" t="str">
        <f>IF(ISNA(VLOOKUP(B46,'Listes des charges'!$B$2:$F$449,4,FALSE)),"",VLOOKUP(B46,'Listes des charges'!$B$2:$F$449,4,FALSE))</f>
        <v/>
      </c>
      <c r="F46" s="11" t="str">
        <f t="shared" si="0"/>
        <v/>
      </c>
      <c r="G46" s="4"/>
      <c r="H46" s="32" t="str">
        <f t="shared" si="1"/>
        <v/>
      </c>
    </row>
    <row r="47" spans="2:8" outlineLevel="1" x14ac:dyDescent="0.25">
      <c r="B47" s="10"/>
      <c r="C47" s="10" t="str">
        <f>IF(ISNA(VLOOKUP(B47,'Listes des charges'!$B$2:$F$449,2,FALSE)),"",VLOOKUP(B47,'Listes des charges'!$B$2:$F$449,2,FALSE))</f>
        <v/>
      </c>
      <c r="D47" s="19"/>
      <c r="E47" s="12" t="str">
        <f>IF(ISNA(VLOOKUP(B47,'Listes des charges'!$B$2:$F$449,4,FALSE)),"",VLOOKUP(B47,'Listes des charges'!$B$2:$F$449,4,FALSE))</f>
        <v/>
      </c>
      <c r="F47" s="12" t="str">
        <f t="shared" si="0"/>
        <v/>
      </c>
      <c r="G47" s="10"/>
      <c r="H47" s="32" t="str">
        <f t="shared" si="1"/>
        <v/>
      </c>
    </row>
    <row r="48" spans="2:8" outlineLevel="1" x14ac:dyDescent="0.25"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0"/>
        <v/>
      </c>
      <c r="G48" s="4"/>
      <c r="H48" s="32" t="str">
        <f t="shared" si="1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0000"/>
  </sheetPr>
  <dimension ref="B1:L57"/>
  <sheetViews>
    <sheetView topLeftCell="A25" workbookViewId="0">
      <selection activeCell="F9" sqref="F9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/>
      <c r="D2" s="68"/>
      <c r="F2" s="7" t="s">
        <v>19</v>
      </c>
      <c r="G2" s="15"/>
      <c r="I2" s="75" t="s">
        <v>20</v>
      </c>
      <c r="J2" s="76"/>
      <c r="K2" s="69"/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/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 t="e">
        <f>SUM(F6:F36)</f>
        <v>#DIV/0!</v>
      </c>
    </row>
    <row r="7" spans="2:12" ht="15" customHeight="1" x14ac:dyDescent="0.25">
      <c r="B7" s="10" t="s">
        <v>22</v>
      </c>
      <c r="C7" s="10">
        <f>IF(ISNA(VLOOKUP(B7,'Listes des charges'!$B$2:$F$449,2,FALSE)),"",VLOOKUP(B7,'Listes des charges'!$B$2:$F$449,2,FALSE))</f>
        <v>0</v>
      </c>
      <c r="D7" s="19"/>
      <c r="E7" s="12">
        <f>IF(ISNA(VLOOKUP(B7,'Listes des charges'!$B$2:$F$449,4,FALSE)),"",VLOOKUP(B7,'Listes des charges'!$B$2:$F$449,4,FALSE))</f>
        <v>83.33</v>
      </c>
      <c r="F7" s="12" t="e">
        <f t="shared" ref="F7:F57" si="0">IF(B7="","",IF(D7&lt;&gt;"",((D7*E7)/1000),IF(D7="",(E7*2/3)/$K$2)))</f>
        <v>#DIV/0!</v>
      </c>
      <c r="G7" s="10"/>
      <c r="H7" s="32" t="e">
        <f t="shared" ref="H7:H57" si="1">IF(AND(F7&gt;0,F7&lt;&gt;""),1,"")</f>
        <v>#DIV/0!</v>
      </c>
      <c r="I7" s="66" t="s">
        <v>54</v>
      </c>
      <c r="J7" s="66"/>
      <c r="K7" s="66"/>
      <c r="L7" s="21" t="e">
        <f>SUM(F37:F80)</f>
        <v>#VALUE!</v>
      </c>
    </row>
    <row r="8" spans="2:12" ht="15" customHeight="1" x14ac:dyDescent="0.25">
      <c r="B8" s="5" t="s">
        <v>23</v>
      </c>
      <c r="C8" s="4">
        <f>IF(ISNA(VLOOKUP(B8,'Listes des charges'!$B$2:$F$449,2,FALSE)),"",VLOOKUP(B8,'Listes des charges'!$B$2:$F$449,2,FALSE))</f>
        <v>0</v>
      </c>
      <c r="D8" s="18"/>
      <c r="E8" s="11">
        <f>IF(ISNA(VLOOKUP(B8,'Listes des charges'!$B$2:$F$449,4,FALSE)),"",VLOOKUP(B8,'Listes des charges'!$B$2:$F$449,4,FALSE))</f>
        <v>956.0185185185187</v>
      </c>
      <c r="F8" s="11" t="e">
        <f t="shared" si="0"/>
        <v>#DIV/0!</v>
      </c>
      <c r="G8" s="4"/>
      <c r="H8" s="32" t="e">
        <f t="shared" si="1"/>
        <v>#DIV/0!</v>
      </c>
      <c r="I8" s="67" t="s">
        <v>4</v>
      </c>
      <c r="J8" s="67"/>
      <c r="K8" s="67"/>
      <c r="L8" s="22" t="e">
        <f>L6+L7</f>
        <v>#DIV/0!</v>
      </c>
    </row>
    <row r="9" spans="2:12" ht="15" customHeight="1" x14ac:dyDescent="0.25">
      <c r="B9" s="10" t="s">
        <v>24</v>
      </c>
      <c r="C9" s="10">
        <f>IF(ISNA(VLOOKUP(B9,'Listes des charges'!$B$2:$F$449,2,FALSE)),"",VLOOKUP(B9,'Listes des charges'!$B$2:$F$449,2,FALSE))</f>
        <v>0</v>
      </c>
      <c r="D9" s="19"/>
      <c r="E9" s="12">
        <f>IF(ISNA(VLOOKUP(B9,'Listes des charges'!$B$2:$F$449,4,FALSE)),"",VLOOKUP(B9,'Listes des charges'!$B$2:$F$449,4,FALSE))</f>
        <v>700</v>
      </c>
      <c r="F9" s="12" t="e">
        <f t="shared" si="0"/>
        <v>#DIV/0!</v>
      </c>
      <c r="G9" s="10"/>
      <c r="H9" s="32" t="e">
        <f t="shared" si="1"/>
        <v>#DIV/0!</v>
      </c>
      <c r="I9" s="66" t="s">
        <v>5</v>
      </c>
      <c r="J9" s="66"/>
      <c r="K9" s="66"/>
      <c r="L9" s="21" t="e">
        <f>AVERAGE(F:F)</f>
        <v>#DIV/0!</v>
      </c>
    </row>
    <row r="10" spans="2:12" ht="18.75" customHeight="1" x14ac:dyDescent="0.25">
      <c r="B10" s="5" t="s">
        <v>25</v>
      </c>
      <c r="C10" s="4">
        <f>IF(ISNA(VLOOKUP(B10,'Listes des charges'!$B$2:$F$449,2,FALSE)),"",VLOOKUP(B10,'Listes des charges'!$B$2:$F$449,2,FALSE))</f>
        <v>0</v>
      </c>
      <c r="D10" s="18"/>
      <c r="E10" s="11">
        <f>IF(ISNA(VLOOKUP(B10,'Listes des charges'!$B$2:$F$449,4,FALSE)),"",VLOOKUP(B10,'Listes des charges'!$B$2:$F$449,4,FALSE))</f>
        <v>66</v>
      </c>
      <c r="F10" s="11" t="e">
        <f t="shared" si="0"/>
        <v>#DIV/0!</v>
      </c>
      <c r="G10" s="4"/>
      <c r="H10" s="32" t="e">
        <f t="shared" si="1"/>
        <v>#DIV/0!</v>
      </c>
      <c r="I10" s="67" t="s">
        <v>6</v>
      </c>
      <c r="J10" s="67"/>
      <c r="K10" s="67"/>
      <c r="L10" s="26" t="e">
        <f>L7/L5</f>
        <v>#VALUE!</v>
      </c>
    </row>
    <row r="11" spans="2:12" ht="18.75" customHeight="1" x14ac:dyDescent="0.25">
      <c r="B11" s="10" t="s">
        <v>26</v>
      </c>
      <c r="C11" s="10">
        <f>IF(ISNA(VLOOKUP(B11,'Listes des charges'!$B$2:$F$449,2,FALSE)),"",VLOOKUP(B11,'Listes des charges'!$B$2:$F$449,2,FALSE))</f>
        <v>0</v>
      </c>
      <c r="D11" s="19"/>
      <c r="E11" s="12">
        <f>IF(ISNA(VLOOKUP(B11,'Listes des charges'!$B$2:$F$449,4,FALSE)),"",VLOOKUP(B11,'Listes des charges'!$B$2:$F$449,4,FALSE))</f>
        <v>41.67</v>
      </c>
      <c r="F11" s="12" t="e">
        <f t="shared" si="0"/>
        <v>#DIV/0!</v>
      </c>
      <c r="G11" s="10"/>
      <c r="H11" s="32" t="e">
        <f t="shared" si="1"/>
        <v>#DIV/0!</v>
      </c>
      <c r="I11" s="66" t="s">
        <v>57</v>
      </c>
      <c r="J11" s="66"/>
      <c r="K11" s="66"/>
      <c r="L11" s="23" t="e">
        <f>L6/L5</f>
        <v>#DIV/0!</v>
      </c>
    </row>
    <row r="12" spans="2:12" ht="18.75" customHeight="1" x14ac:dyDescent="0.25">
      <c r="B12" s="5" t="s">
        <v>27</v>
      </c>
      <c r="C12" s="4">
        <f>IF(ISNA(VLOOKUP(B12,'Listes des charges'!$B$2:$F$449,2,FALSE)),"",VLOOKUP(B12,'Listes des charges'!$B$2:$F$449,2,FALSE))</f>
        <v>0</v>
      </c>
      <c r="D12" s="18"/>
      <c r="E12" s="11">
        <f>IF(ISNA(VLOOKUP(B12,'Listes des charges'!$B$2:$F$449,4,FALSE)),"",VLOOKUP(B12,'Listes des charges'!$B$2:$F$449,4,FALSE))</f>
        <v>125</v>
      </c>
      <c r="F12" s="11" t="e">
        <f t="shared" si="0"/>
        <v>#DIV/0!</v>
      </c>
      <c r="G12" s="11"/>
      <c r="H12" s="32" t="e">
        <f t="shared" si="1"/>
        <v>#DIV/0!</v>
      </c>
      <c r="I12" s="67" t="s">
        <v>7</v>
      </c>
      <c r="J12" s="67"/>
      <c r="K12" s="67"/>
      <c r="L12" s="22" t="e">
        <f>L7*G2</f>
        <v>#VALUE!</v>
      </c>
    </row>
    <row r="13" spans="2:12" ht="15.75" customHeight="1" x14ac:dyDescent="0.25">
      <c r="B13" s="10" t="s">
        <v>28</v>
      </c>
      <c r="C13" s="10">
        <f>IF(ISNA(VLOOKUP(B13,'Listes des charges'!$B$2:$F$449,2,FALSE)),"",VLOOKUP(B13,'Listes des charges'!$B$2:$F$449,2,FALSE))</f>
        <v>0</v>
      </c>
      <c r="D13" s="19"/>
      <c r="E13" s="12">
        <f>IF(ISNA(VLOOKUP(B13,'Listes des charges'!$B$2:$F$449,4,FALSE)),"",VLOOKUP(B13,'Listes des charges'!$B$2:$F$449,4,FALSE))</f>
        <v>83.33</v>
      </c>
      <c r="F13" s="12" t="e">
        <f t="shared" si="0"/>
        <v>#DIV/0!</v>
      </c>
      <c r="G13" s="10"/>
      <c r="H13" s="32" t="e">
        <f t="shared" si="1"/>
        <v>#DIV/0!</v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5" t="s">
        <v>29</v>
      </c>
      <c r="C14" s="4">
        <f>IF(ISNA(VLOOKUP(B14,'Listes des charges'!$B$2:$F$449,2,FALSE)),"",VLOOKUP(B14,'Listes des charges'!$B$2:$F$449,2,FALSE))</f>
        <v>0</v>
      </c>
      <c r="D14" s="18"/>
      <c r="E14" s="11">
        <f>IF(ISNA(VLOOKUP(B14,'Listes des charges'!$B$2:$F$449,4,FALSE)),"",VLOOKUP(B14,'Listes des charges'!$B$2:$F$449,4,FALSE))</f>
        <v>41.67</v>
      </c>
      <c r="F14" s="11" t="e">
        <f t="shared" si="0"/>
        <v>#DIV/0!</v>
      </c>
      <c r="G14" s="4"/>
      <c r="H14" s="32" t="e">
        <f t="shared" si="1"/>
        <v>#DIV/0!</v>
      </c>
      <c r="I14" s="67" t="s">
        <v>56</v>
      </c>
      <c r="J14" s="67"/>
      <c r="K14" s="67"/>
      <c r="L14" s="22" t="e">
        <f>L12+(L12*L13)</f>
        <v>#VALUE!</v>
      </c>
    </row>
    <row r="15" spans="2:12" ht="15" customHeight="1" x14ac:dyDescent="0.25">
      <c r="B15" s="10" t="s">
        <v>30</v>
      </c>
      <c r="C15" s="10">
        <f>IF(ISNA(VLOOKUP(B15,'Listes des charges'!$B$2:$F$449,2,FALSE)),"",VLOOKUP(B15,'Listes des charges'!$B$2:$F$449,2,FALSE))</f>
        <v>0</v>
      </c>
      <c r="D15" s="19"/>
      <c r="E15" s="12">
        <f>IF(ISNA(VLOOKUP(B15,'Listes des charges'!$B$2:$F$449,4,FALSE)),"",VLOOKUP(B15,'Listes des charges'!$B$2:$F$449,4,FALSE))</f>
        <v>41.67</v>
      </c>
      <c r="F15" s="12" t="e">
        <f t="shared" si="0"/>
        <v>#DIV/0!</v>
      </c>
      <c r="G15" s="10"/>
      <c r="H15" s="32" t="e">
        <f t="shared" si="1"/>
        <v>#DIV/0!</v>
      </c>
      <c r="I15" s="66" t="s">
        <v>53</v>
      </c>
      <c r="J15" s="66"/>
      <c r="K15" s="66"/>
      <c r="L15" s="21" t="e">
        <f>L5-L7</f>
        <v>#VALUE!</v>
      </c>
    </row>
    <row r="16" spans="2:12" ht="18.75" customHeight="1" x14ac:dyDescent="0.25">
      <c r="B16" s="5" t="s">
        <v>31</v>
      </c>
      <c r="C16" s="4">
        <f>IF(ISNA(VLOOKUP(B16,'Listes des charges'!$B$2:$F$449,2,FALSE)),"",VLOOKUP(B16,'Listes des charges'!$B$2:$F$449,2,FALSE))</f>
        <v>0</v>
      </c>
      <c r="D16" s="18"/>
      <c r="E16" s="11">
        <f>IF(ISNA(VLOOKUP(B16,'Listes des charges'!$B$2:$F$449,4,FALSE)),"",VLOOKUP(B16,'Listes des charges'!$B$2:$F$449,4,FALSE))</f>
        <v>41.67</v>
      </c>
      <c r="F16" s="11" t="e">
        <f t="shared" si="0"/>
        <v>#DIV/0!</v>
      </c>
      <c r="G16" s="4"/>
      <c r="H16" s="32" t="e">
        <f t="shared" si="1"/>
        <v>#DIV/0!</v>
      </c>
      <c r="I16" s="67" t="s">
        <v>59</v>
      </c>
      <c r="J16" s="67"/>
      <c r="K16" s="67"/>
      <c r="L16" s="26" t="e">
        <f>L15/L5</f>
        <v>#VALUE!</v>
      </c>
    </row>
    <row r="17" spans="2:12" ht="18.75" customHeight="1" x14ac:dyDescent="0.25">
      <c r="B17" s="10" t="s">
        <v>32</v>
      </c>
      <c r="C17" s="10">
        <f>IF(ISNA(VLOOKUP(B17,'Listes des charges'!$B$2:$F$449,2,FALSE)),"",VLOOKUP(B17,'Listes des charges'!$B$2:$F$449,2,FALSE))</f>
        <v>0</v>
      </c>
      <c r="D17" s="19"/>
      <c r="E17" s="12">
        <f>IF(ISNA(VLOOKUP(B17,'Listes des charges'!$B$2:$F$449,4,FALSE)),"",VLOOKUP(B17,'Listes des charges'!$B$2:$F$449,4,FALSE))</f>
        <v>41.67</v>
      </c>
      <c r="F17" s="12" t="e">
        <f t="shared" si="0"/>
        <v>#DIV/0!</v>
      </c>
      <c r="G17" s="10"/>
      <c r="H17" s="32" t="e">
        <f t="shared" si="1"/>
        <v>#DIV/0!</v>
      </c>
      <c r="I17" s="66" t="s">
        <v>50</v>
      </c>
      <c r="J17" s="66"/>
      <c r="K17" s="66"/>
      <c r="L17" s="21" t="e">
        <f>L5-L8</f>
        <v>#DIV/0!</v>
      </c>
    </row>
    <row r="18" spans="2:12" ht="15.75" customHeight="1" x14ac:dyDescent="0.25">
      <c r="B18" s="5" t="s">
        <v>33</v>
      </c>
      <c r="C18" s="4">
        <f>IF(ISNA(VLOOKUP(B18,'Listes des charges'!$B$2:$F$449,2,FALSE)),"",VLOOKUP(B18,'Listes des charges'!$B$2:$F$449,2,FALSE))</f>
        <v>0</v>
      </c>
      <c r="D18" s="18"/>
      <c r="E18" s="11">
        <f>IF(ISNA(VLOOKUP(B18,'Listes des charges'!$B$2:$F$449,4,FALSE)),"",VLOOKUP(B18,'Listes des charges'!$B$2:$F$449,4,FALSE))</f>
        <v>41.67</v>
      </c>
      <c r="F18" s="11" t="e">
        <f t="shared" si="0"/>
        <v>#DIV/0!</v>
      </c>
      <c r="G18" s="4"/>
      <c r="H18" s="32" t="e">
        <f t="shared" si="1"/>
        <v>#DIV/0!</v>
      </c>
      <c r="I18" s="67" t="s">
        <v>58</v>
      </c>
      <c r="J18" s="67"/>
      <c r="K18" s="67"/>
      <c r="L18" s="26" t="e">
        <f>L17/L5</f>
        <v>#DIV/0!</v>
      </c>
    </row>
    <row r="19" spans="2:12" ht="20.25" customHeight="1" outlineLevel="1" x14ac:dyDescent="0.25">
      <c r="B19" s="10" t="s">
        <v>34</v>
      </c>
      <c r="C19" s="10">
        <f>IF(ISNA(VLOOKUP(B19,'Listes des charges'!$B$2:$F$449,2,FALSE)),"",VLOOKUP(B19,'Listes des charges'!$B$2:$F$449,2,FALSE))</f>
        <v>0</v>
      </c>
      <c r="D19" s="19"/>
      <c r="E19" s="12">
        <f>IF(ISNA(VLOOKUP(B19,'Listes des charges'!$B$2:$F$449,4,FALSE)),"",VLOOKUP(B19,'Listes des charges'!$B$2:$F$449,4,FALSE))</f>
        <v>41.67</v>
      </c>
      <c r="F19" s="12" t="e">
        <f t="shared" si="0"/>
        <v>#DIV/0!</v>
      </c>
      <c r="G19" s="10"/>
      <c r="H19" s="32" t="e">
        <f t="shared" si="1"/>
        <v>#DIV/0!</v>
      </c>
      <c r="I19" s="66" t="s">
        <v>51</v>
      </c>
      <c r="J19" s="66"/>
      <c r="K19" s="66"/>
      <c r="L19" s="21" t="e">
        <f>L17*K2</f>
        <v>#DIV/0!</v>
      </c>
    </row>
    <row r="20" spans="2:12" ht="15.75" outlineLevel="1" x14ac:dyDescent="0.25">
      <c r="B20" s="5" t="s">
        <v>35</v>
      </c>
      <c r="C20" s="4">
        <f>IF(ISNA(VLOOKUP(B20,'Listes des charges'!$B$2:$F$449,2,FALSE)),"",VLOOKUP(B20,'Listes des charges'!$B$2:$F$449,2,FALSE))</f>
        <v>0</v>
      </c>
      <c r="D20" s="18"/>
      <c r="E20" s="11">
        <f>IF(ISNA(VLOOKUP(B20,'Listes des charges'!$B$2:$F$449,4,FALSE)),"",VLOOKUP(B20,'Listes des charges'!$B$2:$F$449,4,FALSE))</f>
        <v>41.67</v>
      </c>
      <c r="F20" s="11" t="e">
        <f t="shared" si="0"/>
        <v>#DIV/0!</v>
      </c>
      <c r="G20" s="4"/>
      <c r="H20" s="32" t="e">
        <f t="shared" si="1"/>
        <v>#DIV/0!</v>
      </c>
      <c r="I20" s="67" t="s">
        <v>52</v>
      </c>
      <c r="J20" s="67"/>
      <c r="K20" s="67"/>
      <c r="L20" s="22" t="e">
        <f>L19*12</f>
        <v>#DIV/0!</v>
      </c>
    </row>
    <row r="21" spans="2:12" outlineLevel="1" x14ac:dyDescent="0.25">
      <c r="B21" s="10" t="s">
        <v>36</v>
      </c>
      <c r="C21" s="10">
        <f>IF(ISNA(VLOOKUP(B21,'Listes des charges'!$B$2:$F$449,2,FALSE)),"",VLOOKUP(B21,'Listes des charges'!$B$2:$F$449,2,FALSE))</f>
        <v>0</v>
      </c>
      <c r="D21" s="19"/>
      <c r="E21" s="12">
        <f>IF(ISNA(VLOOKUP(B21,'Listes des charges'!$B$2:$F$449,4,FALSE)),"",VLOOKUP(B21,'Listes des charges'!$B$2:$F$449,4,FALSE))</f>
        <v>83.33</v>
      </c>
      <c r="F21" s="12" t="e">
        <f t="shared" si="0"/>
        <v>#DIV/0!</v>
      </c>
      <c r="G21" s="10"/>
      <c r="H21" s="32" t="e">
        <f t="shared" si="1"/>
        <v>#DIV/0!</v>
      </c>
    </row>
    <row r="22" spans="2:12" outlineLevel="1" x14ac:dyDescent="0.25">
      <c r="B22" s="5" t="s">
        <v>37</v>
      </c>
      <c r="C22" s="4">
        <f>IF(ISNA(VLOOKUP(B22,'Listes des charges'!$B$2:$F$449,2,FALSE)),"",VLOOKUP(B22,'Listes des charges'!$B$2:$F$449,2,FALSE))</f>
        <v>0</v>
      </c>
      <c r="D22" s="18"/>
      <c r="E22" s="11">
        <f>IF(ISNA(VLOOKUP(B22,'Listes des charges'!$B$2:$F$449,4,FALSE)),"",VLOOKUP(B22,'Listes des charges'!$B$2:$F$449,4,FALSE))</f>
        <v>1500</v>
      </c>
      <c r="F22" s="11" t="e">
        <f t="shared" si="0"/>
        <v>#DIV/0!</v>
      </c>
      <c r="G22" s="4"/>
      <c r="H22" s="32" t="e">
        <f t="shared" si="1"/>
        <v>#DIV/0!</v>
      </c>
    </row>
    <row r="23" spans="2:12" outlineLevel="1" x14ac:dyDescent="0.25">
      <c r="B23" s="10" t="s">
        <v>38</v>
      </c>
      <c r="C23" s="10">
        <f>IF(ISNA(VLOOKUP(B23,'Listes des charges'!$B$2:$F$449,2,FALSE)),"",VLOOKUP(B23,'Listes des charges'!$B$2:$F$449,2,FALSE))</f>
        <v>0</v>
      </c>
      <c r="D23" s="19"/>
      <c r="E23" s="12">
        <f>IF(ISNA(VLOOKUP(B23,'Listes des charges'!$B$2:$F$449,4,FALSE)),"",VLOOKUP(B23,'Listes des charges'!$B$2:$F$449,4,FALSE))</f>
        <v>450.42</v>
      </c>
      <c r="F23" s="12" t="e">
        <f t="shared" si="0"/>
        <v>#DIV/0!</v>
      </c>
      <c r="G23" s="10"/>
      <c r="H23" s="32" t="e">
        <f t="shared" si="1"/>
        <v>#DIV/0!</v>
      </c>
    </row>
    <row r="24" spans="2:12" outlineLevel="1" x14ac:dyDescent="0.25">
      <c r="B24" s="5" t="s">
        <v>39</v>
      </c>
      <c r="C24" s="4">
        <f>IF(ISNA(VLOOKUP(B24,'Listes des charges'!$B$2:$F$449,2,FALSE)),"",VLOOKUP(B24,'Listes des charges'!$B$2:$F$449,2,FALSE))</f>
        <v>0</v>
      </c>
      <c r="D24" s="18"/>
      <c r="E24" s="11">
        <f>IF(ISNA(VLOOKUP(B24,'Listes des charges'!$B$2:$F$449,4,FALSE)),"",VLOOKUP(B24,'Listes des charges'!$B$2:$F$449,4,FALSE))</f>
        <v>279.07</v>
      </c>
      <c r="F24" s="11" t="e">
        <f t="shared" si="0"/>
        <v>#DIV/0!</v>
      </c>
      <c r="G24" s="4"/>
      <c r="H24" s="32" t="e">
        <f t="shared" si="1"/>
        <v>#DIV/0!</v>
      </c>
      <c r="I24" s="28"/>
    </row>
    <row r="25" spans="2:12" outlineLevel="1" x14ac:dyDescent="0.25">
      <c r="B25" s="10" t="s">
        <v>40</v>
      </c>
      <c r="C25" s="10">
        <f>IF(ISNA(VLOOKUP(B25,'Listes des charges'!$B$2:$F$449,2,FALSE)),"",VLOOKUP(B25,'Listes des charges'!$B$2:$F$449,2,FALSE))</f>
        <v>0</v>
      </c>
      <c r="D25" s="19"/>
      <c r="E25" s="12">
        <f>IF(ISNA(VLOOKUP(B25,'Listes des charges'!$B$2:$F$449,4,FALSE)),"",VLOOKUP(B25,'Listes des charges'!$B$2:$F$449,4,FALSE))</f>
        <v>1359.41</v>
      </c>
      <c r="F25" s="12" t="e">
        <f t="shared" si="0"/>
        <v>#DIV/0!</v>
      </c>
      <c r="G25" s="10"/>
      <c r="H25" s="32" t="e">
        <f t="shared" si="1"/>
        <v>#DIV/0!</v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8" t="s">
        <v>193</v>
      </c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e">
        <f t="shared" si="0"/>
        <v>#VALUE!</v>
      </c>
      <c r="G38" s="4"/>
      <c r="H38" s="32" t="e">
        <f t="shared" si="1"/>
        <v>#VALUE!</v>
      </c>
    </row>
    <row r="39" spans="2:8" outlineLevel="1" x14ac:dyDescent="0.25">
      <c r="B39" s="10" t="s">
        <v>180</v>
      </c>
      <c r="C39" s="10" t="str">
        <f>IF(ISNA(VLOOKUP(B39,'Listes des charges'!$B$2:$F$449,2,FALSE)),"",VLOOKUP(B39,'Listes des charges'!$B$2:$F$449,2,FALSE))</f>
        <v>gr</v>
      </c>
      <c r="D39" s="19">
        <v>166</v>
      </c>
      <c r="E39" s="12">
        <f>IF(ISNA(VLOOKUP(B39,'Listes des charges'!$B$2:$F$449,4,FALSE)),"",VLOOKUP(B39,'Listes des charges'!$B$2:$F$449,4,FALSE))</f>
        <v>3.88</v>
      </c>
      <c r="F39" s="12">
        <f t="shared" si="0"/>
        <v>0.64407999999999987</v>
      </c>
      <c r="G39" s="10"/>
      <c r="H39" s="32">
        <f t="shared" si="1"/>
        <v>1</v>
      </c>
    </row>
    <row r="40" spans="2:8" outlineLevel="1" x14ac:dyDescent="0.25">
      <c r="B40" s="5" t="s">
        <v>195</v>
      </c>
      <c r="C40" s="4" t="str">
        <f>IF(ISNA(VLOOKUP(B40,'Listes des charges'!$B$2:$F$449,2,FALSE)),"",VLOOKUP(B40,'Listes des charges'!$B$2:$F$449,2,FALSE))</f>
        <v>gr</v>
      </c>
      <c r="D40" s="18">
        <v>1</v>
      </c>
      <c r="E40" s="11">
        <f>IF(ISNA(VLOOKUP(B40,'Listes des charges'!$B$2:$F$449,4,FALSE)),"",VLOOKUP(B40,'Listes des charges'!$B$2:$F$449,4,FALSE))</f>
        <v>69.8</v>
      </c>
      <c r="F40" s="11">
        <f t="shared" si="0"/>
        <v>6.9800000000000001E-2</v>
      </c>
      <c r="G40" s="4"/>
      <c r="H40" s="32">
        <f t="shared" si="1"/>
        <v>1</v>
      </c>
    </row>
    <row r="41" spans="2:8" outlineLevel="1" x14ac:dyDescent="0.25">
      <c r="B41" s="10" t="s">
        <v>184</v>
      </c>
      <c r="C41" s="10" t="str">
        <f>IF(ISNA(VLOOKUP(B41,'Listes des charges'!$B$2:$F$449,2,FALSE)),"",VLOOKUP(B41,'Listes des charges'!$B$2:$F$449,2,FALSE))</f>
        <v>gr</v>
      </c>
      <c r="D41" s="19">
        <v>3</v>
      </c>
      <c r="E41" s="12">
        <f>IF(ISNA(VLOOKUP(B41,'Listes des charges'!$B$2:$F$449,4,FALSE)),"",VLOOKUP(B41,'Listes des charges'!$B$2:$F$449,4,FALSE))</f>
        <v>14.51</v>
      </c>
      <c r="F41" s="12">
        <f t="shared" si="0"/>
        <v>4.3529999999999999E-2</v>
      </c>
      <c r="G41" s="10"/>
      <c r="H41" s="32">
        <f t="shared" si="1"/>
        <v>1</v>
      </c>
    </row>
    <row r="42" spans="2:8" outlineLevel="1" x14ac:dyDescent="0.25">
      <c r="B42" s="5" t="s">
        <v>194</v>
      </c>
      <c r="C42" s="4" t="str">
        <f>IF(ISNA(VLOOKUP(B42,'Listes des charges'!$B$2:$F$449,2,FALSE)),"",VLOOKUP(B42,'Listes des charges'!$B$2:$F$449,2,FALSE))</f>
        <v>gr</v>
      </c>
      <c r="D42" s="18">
        <v>0.1</v>
      </c>
      <c r="E42" s="11">
        <f>IF(ISNA(VLOOKUP(B42,'Listes des charges'!$B$2:$F$449,4,FALSE)),"",VLOOKUP(B42,'Listes des charges'!$B$2:$F$449,4,FALSE))</f>
        <v>0</v>
      </c>
      <c r="F42" s="11">
        <f t="shared" si="0"/>
        <v>0</v>
      </c>
      <c r="G42" s="4"/>
      <c r="H42" s="32" t="str">
        <f t="shared" si="1"/>
        <v/>
      </c>
    </row>
    <row r="43" spans="2:8" outlineLevel="1" x14ac:dyDescent="0.25">
      <c r="B43" s="10" t="s">
        <v>182</v>
      </c>
      <c r="C43" s="10" t="str">
        <f>IF(ISNA(VLOOKUP(B43,'Listes des charges'!$B$2:$F$449,2,FALSE)),"",VLOOKUP(B43,'Listes des charges'!$B$2:$F$449,2,FALSE))</f>
        <v>gr</v>
      </c>
      <c r="D43" s="19">
        <v>4.2</v>
      </c>
      <c r="E43" s="12">
        <f>IF(ISNA(VLOOKUP(B43,'Listes des charges'!$B$2:$F$449,4,FALSE)),"",VLOOKUP(B43,'Listes des charges'!$B$2:$F$449,4,FALSE))</f>
        <v>0</v>
      </c>
      <c r="F43" s="12">
        <f t="shared" si="0"/>
        <v>0</v>
      </c>
      <c r="G43" s="10"/>
      <c r="H43" s="32" t="str">
        <f t="shared" si="1"/>
        <v/>
      </c>
    </row>
    <row r="44" spans="2:8" outlineLevel="1" x14ac:dyDescent="0.25">
      <c r="B44" s="48" t="s">
        <v>196</v>
      </c>
      <c r="C44" s="4">
        <f>IF(ISNA(VLOOKUP(B44,'Listes des charges'!$B$2:$F$449,2,FALSE)),"",VLOOKUP(B44,'Listes des charges'!$B$2:$F$449,2,FALSE))</f>
        <v>0</v>
      </c>
      <c r="D44" s="18"/>
      <c r="E44" s="11">
        <f>IF(ISNA(VLOOKUP(B44,'Listes des charges'!$B$2:$F$449,4,FALSE)),"",VLOOKUP(B44,'Listes des charges'!$B$2:$F$449,4,FALSE))</f>
        <v>0</v>
      </c>
      <c r="F44" s="11" t="e">
        <f t="shared" si="0"/>
        <v>#DIV/0!</v>
      </c>
      <c r="G44" s="4"/>
      <c r="H44" s="32" t="e">
        <f t="shared" si="1"/>
        <v>#DIV/0!</v>
      </c>
    </row>
    <row r="45" spans="2:8" outlineLevel="1" x14ac:dyDescent="0.25">
      <c r="B45" s="10"/>
      <c r="C45" s="10" t="str">
        <f>IF(ISNA(VLOOKUP(B45,'Listes des charges'!$B$2:$F$449,2,FALSE)),"",VLOOKUP(B45,'Listes des charges'!$B$2:$F$449,2,FALSE))</f>
        <v/>
      </c>
      <c r="D45" s="19"/>
      <c r="E45" s="12" t="str">
        <f>IF(ISNA(VLOOKUP(B45,'Listes des charges'!$B$2:$F$449,4,FALSE)),"",VLOOKUP(B45,'Listes des charges'!$B$2:$F$449,4,FALSE))</f>
        <v/>
      </c>
      <c r="F45" s="12" t="str">
        <f t="shared" si="0"/>
        <v/>
      </c>
      <c r="G45" s="10"/>
      <c r="H45" s="32" t="str">
        <f t="shared" si="1"/>
        <v/>
      </c>
    </row>
    <row r="46" spans="2:8" outlineLevel="1" x14ac:dyDescent="0.25">
      <c r="B46" s="4"/>
      <c r="C46" s="4" t="str">
        <f>IF(ISNA(VLOOKUP(B46,'Listes des charges'!$B$2:$F$449,2,FALSE)),"",VLOOKUP(B46,'Listes des charges'!$B$2:$F$449,2,FALSE))</f>
        <v/>
      </c>
      <c r="D46" s="18"/>
      <c r="E46" s="11" t="str">
        <f>IF(ISNA(VLOOKUP(B46,'Listes des charges'!$B$2:$F$449,4,FALSE)),"",VLOOKUP(B46,'Listes des charges'!$B$2:$F$449,4,FALSE))</f>
        <v/>
      </c>
      <c r="F46" s="11" t="str">
        <f t="shared" si="0"/>
        <v/>
      </c>
      <c r="G46" s="4"/>
      <c r="H46" s="32" t="str">
        <f t="shared" si="1"/>
        <v/>
      </c>
    </row>
    <row r="47" spans="2:8" outlineLevel="1" x14ac:dyDescent="0.25">
      <c r="B47" s="10"/>
      <c r="C47" s="10" t="str">
        <f>IF(ISNA(VLOOKUP(B47,'Listes des charges'!$B$2:$F$449,2,FALSE)),"",VLOOKUP(B47,'Listes des charges'!$B$2:$F$449,2,FALSE))</f>
        <v/>
      </c>
      <c r="D47" s="19"/>
      <c r="E47" s="12" t="str">
        <f>IF(ISNA(VLOOKUP(B47,'Listes des charges'!$B$2:$F$449,4,FALSE)),"",VLOOKUP(B47,'Listes des charges'!$B$2:$F$449,4,FALSE))</f>
        <v/>
      </c>
      <c r="F47" s="12" t="str">
        <f t="shared" si="0"/>
        <v/>
      </c>
      <c r="G47" s="10"/>
      <c r="H47" s="32" t="str">
        <f t="shared" si="1"/>
        <v/>
      </c>
    </row>
    <row r="48" spans="2:8" outlineLevel="1" x14ac:dyDescent="0.25"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0"/>
        <v/>
      </c>
      <c r="G48" s="4"/>
      <c r="H48" s="32" t="str">
        <f t="shared" si="1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002060"/>
  </sheetPr>
  <dimension ref="B1:L57"/>
  <sheetViews>
    <sheetView topLeftCell="A28" workbookViewId="0">
      <selection activeCell="F9" sqref="F9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/>
      <c r="D2" s="68"/>
      <c r="F2" s="7" t="s">
        <v>19</v>
      </c>
      <c r="G2" s="15"/>
      <c r="I2" s="75" t="s">
        <v>20</v>
      </c>
      <c r="J2" s="76"/>
      <c r="K2" s="69"/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/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 t="e">
        <f>SUM(F6:F36)</f>
        <v>#DIV/0!</v>
      </c>
    </row>
    <row r="7" spans="2:12" ht="15" customHeight="1" x14ac:dyDescent="0.25">
      <c r="B7" s="10" t="s">
        <v>22</v>
      </c>
      <c r="C7" s="10">
        <f>IF(ISNA(VLOOKUP(B7,'Listes des charges'!$B$2:$F$449,2,FALSE)),"",VLOOKUP(B7,'Listes des charges'!$B$2:$F$449,2,FALSE))</f>
        <v>0</v>
      </c>
      <c r="D7" s="19"/>
      <c r="E7" s="12">
        <f>IF(ISNA(VLOOKUP(B7,'Listes des charges'!$B$2:$F$449,4,FALSE)),"",VLOOKUP(B7,'Listes des charges'!$B$2:$F$449,4,FALSE))</f>
        <v>83.33</v>
      </c>
      <c r="F7" s="12" t="e">
        <f t="shared" ref="F7:F57" si="0">IF(B7="","",IF(D7&lt;&gt;"",((D7*E7)/1000),IF(D7="",(E7*2/3)/$K$2)))</f>
        <v>#DIV/0!</v>
      </c>
      <c r="G7" s="10"/>
      <c r="H7" s="32" t="e">
        <f t="shared" ref="H7:H57" si="1">IF(AND(F7&gt;0,F7&lt;&gt;""),1,"")</f>
        <v>#DIV/0!</v>
      </c>
      <c r="I7" s="66" t="s">
        <v>54</v>
      </c>
      <c r="J7" s="66"/>
      <c r="K7" s="66"/>
      <c r="L7" s="21" t="e">
        <f>SUM(F37:F80)</f>
        <v>#VALUE!</v>
      </c>
    </row>
    <row r="8" spans="2:12" ht="15" customHeight="1" x14ac:dyDescent="0.25">
      <c r="B8" s="5" t="s">
        <v>23</v>
      </c>
      <c r="C8" s="4">
        <f>IF(ISNA(VLOOKUP(B8,'Listes des charges'!$B$2:$F$449,2,FALSE)),"",VLOOKUP(B8,'Listes des charges'!$B$2:$F$449,2,FALSE))</f>
        <v>0</v>
      </c>
      <c r="D8" s="18"/>
      <c r="E8" s="11">
        <f>IF(ISNA(VLOOKUP(B8,'Listes des charges'!$B$2:$F$449,4,FALSE)),"",VLOOKUP(B8,'Listes des charges'!$B$2:$F$449,4,FALSE))</f>
        <v>956.0185185185187</v>
      </c>
      <c r="F8" s="11" t="e">
        <f t="shared" si="0"/>
        <v>#DIV/0!</v>
      </c>
      <c r="G8" s="4"/>
      <c r="H8" s="32" t="e">
        <f t="shared" si="1"/>
        <v>#DIV/0!</v>
      </c>
      <c r="I8" s="67" t="s">
        <v>4</v>
      </c>
      <c r="J8" s="67"/>
      <c r="K8" s="67"/>
      <c r="L8" s="22" t="e">
        <f>L6+L7</f>
        <v>#DIV/0!</v>
      </c>
    </row>
    <row r="9" spans="2:12" ht="15" customHeight="1" x14ac:dyDescent="0.25">
      <c r="B9" s="10" t="s">
        <v>24</v>
      </c>
      <c r="C9" s="10">
        <f>IF(ISNA(VLOOKUP(B9,'Listes des charges'!$B$2:$F$449,2,FALSE)),"",VLOOKUP(B9,'Listes des charges'!$B$2:$F$449,2,FALSE))</f>
        <v>0</v>
      </c>
      <c r="D9" s="19"/>
      <c r="E9" s="12">
        <f>IF(ISNA(VLOOKUP(B9,'Listes des charges'!$B$2:$F$449,4,FALSE)),"",VLOOKUP(B9,'Listes des charges'!$B$2:$F$449,4,FALSE))</f>
        <v>700</v>
      </c>
      <c r="F9" s="12" t="e">
        <f t="shared" si="0"/>
        <v>#DIV/0!</v>
      </c>
      <c r="G9" s="10"/>
      <c r="H9" s="32" t="e">
        <f t="shared" si="1"/>
        <v>#DIV/0!</v>
      </c>
      <c r="I9" s="66" t="s">
        <v>5</v>
      </c>
      <c r="J9" s="66"/>
      <c r="K9" s="66"/>
      <c r="L9" s="21" t="e">
        <f>AVERAGE(F:F)</f>
        <v>#DIV/0!</v>
      </c>
    </row>
    <row r="10" spans="2:12" ht="18.75" customHeight="1" x14ac:dyDescent="0.25">
      <c r="B10" s="5" t="s">
        <v>25</v>
      </c>
      <c r="C10" s="4">
        <f>IF(ISNA(VLOOKUP(B10,'Listes des charges'!$B$2:$F$449,2,FALSE)),"",VLOOKUP(B10,'Listes des charges'!$B$2:$F$449,2,FALSE))</f>
        <v>0</v>
      </c>
      <c r="D10" s="18"/>
      <c r="E10" s="11">
        <f>IF(ISNA(VLOOKUP(B10,'Listes des charges'!$B$2:$F$449,4,FALSE)),"",VLOOKUP(B10,'Listes des charges'!$B$2:$F$449,4,FALSE))</f>
        <v>66</v>
      </c>
      <c r="F10" s="11" t="e">
        <f t="shared" si="0"/>
        <v>#DIV/0!</v>
      </c>
      <c r="G10" s="4"/>
      <c r="H10" s="32" t="e">
        <f t="shared" si="1"/>
        <v>#DIV/0!</v>
      </c>
      <c r="I10" s="67" t="s">
        <v>6</v>
      </c>
      <c r="J10" s="67"/>
      <c r="K10" s="67"/>
      <c r="L10" s="26" t="e">
        <f>L7/L5</f>
        <v>#VALUE!</v>
      </c>
    </row>
    <row r="11" spans="2:12" ht="18.75" customHeight="1" x14ac:dyDescent="0.25">
      <c r="B11" s="10" t="s">
        <v>26</v>
      </c>
      <c r="C11" s="10">
        <f>IF(ISNA(VLOOKUP(B11,'Listes des charges'!$B$2:$F$449,2,FALSE)),"",VLOOKUP(B11,'Listes des charges'!$B$2:$F$449,2,FALSE))</f>
        <v>0</v>
      </c>
      <c r="D11" s="19"/>
      <c r="E11" s="12">
        <f>IF(ISNA(VLOOKUP(B11,'Listes des charges'!$B$2:$F$449,4,FALSE)),"",VLOOKUP(B11,'Listes des charges'!$B$2:$F$449,4,FALSE))</f>
        <v>41.67</v>
      </c>
      <c r="F11" s="12" t="e">
        <f t="shared" si="0"/>
        <v>#DIV/0!</v>
      </c>
      <c r="G11" s="10"/>
      <c r="H11" s="32" t="e">
        <f t="shared" si="1"/>
        <v>#DIV/0!</v>
      </c>
      <c r="I11" s="66" t="s">
        <v>57</v>
      </c>
      <c r="J11" s="66"/>
      <c r="K11" s="66"/>
      <c r="L11" s="23" t="e">
        <f>L6/L5</f>
        <v>#DIV/0!</v>
      </c>
    </row>
    <row r="12" spans="2:12" ht="18.75" customHeight="1" x14ac:dyDescent="0.25">
      <c r="B12" s="5" t="s">
        <v>27</v>
      </c>
      <c r="C12" s="4">
        <f>IF(ISNA(VLOOKUP(B12,'Listes des charges'!$B$2:$F$449,2,FALSE)),"",VLOOKUP(B12,'Listes des charges'!$B$2:$F$449,2,FALSE))</f>
        <v>0</v>
      </c>
      <c r="D12" s="18"/>
      <c r="E12" s="11">
        <f>IF(ISNA(VLOOKUP(B12,'Listes des charges'!$B$2:$F$449,4,FALSE)),"",VLOOKUP(B12,'Listes des charges'!$B$2:$F$449,4,FALSE))</f>
        <v>125</v>
      </c>
      <c r="F12" s="11" t="e">
        <f t="shared" si="0"/>
        <v>#DIV/0!</v>
      </c>
      <c r="G12" s="11"/>
      <c r="H12" s="32" t="e">
        <f t="shared" si="1"/>
        <v>#DIV/0!</v>
      </c>
      <c r="I12" s="67" t="s">
        <v>7</v>
      </c>
      <c r="J12" s="67"/>
      <c r="K12" s="67"/>
      <c r="L12" s="22" t="e">
        <f>L7*G2</f>
        <v>#VALUE!</v>
      </c>
    </row>
    <row r="13" spans="2:12" ht="15.75" customHeight="1" x14ac:dyDescent="0.25">
      <c r="B13" s="10" t="s">
        <v>28</v>
      </c>
      <c r="C13" s="10">
        <f>IF(ISNA(VLOOKUP(B13,'Listes des charges'!$B$2:$F$449,2,FALSE)),"",VLOOKUP(B13,'Listes des charges'!$B$2:$F$449,2,FALSE))</f>
        <v>0</v>
      </c>
      <c r="D13" s="19"/>
      <c r="E13" s="12">
        <f>IF(ISNA(VLOOKUP(B13,'Listes des charges'!$B$2:$F$449,4,FALSE)),"",VLOOKUP(B13,'Listes des charges'!$B$2:$F$449,4,FALSE))</f>
        <v>83.33</v>
      </c>
      <c r="F13" s="12" t="e">
        <f t="shared" si="0"/>
        <v>#DIV/0!</v>
      </c>
      <c r="G13" s="10"/>
      <c r="H13" s="32" t="e">
        <f t="shared" si="1"/>
        <v>#DIV/0!</v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5" t="s">
        <v>29</v>
      </c>
      <c r="C14" s="4">
        <f>IF(ISNA(VLOOKUP(B14,'Listes des charges'!$B$2:$F$449,2,FALSE)),"",VLOOKUP(B14,'Listes des charges'!$B$2:$F$449,2,FALSE))</f>
        <v>0</v>
      </c>
      <c r="D14" s="18"/>
      <c r="E14" s="11">
        <f>IF(ISNA(VLOOKUP(B14,'Listes des charges'!$B$2:$F$449,4,FALSE)),"",VLOOKUP(B14,'Listes des charges'!$B$2:$F$449,4,FALSE))</f>
        <v>41.67</v>
      </c>
      <c r="F14" s="11" t="e">
        <f t="shared" si="0"/>
        <v>#DIV/0!</v>
      </c>
      <c r="G14" s="4"/>
      <c r="H14" s="32" t="e">
        <f t="shared" si="1"/>
        <v>#DIV/0!</v>
      </c>
      <c r="I14" s="67" t="s">
        <v>56</v>
      </c>
      <c r="J14" s="67"/>
      <c r="K14" s="67"/>
      <c r="L14" s="22" t="e">
        <f>L12+(L12*L13)</f>
        <v>#VALUE!</v>
      </c>
    </row>
    <row r="15" spans="2:12" ht="15" customHeight="1" x14ac:dyDescent="0.25">
      <c r="B15" s="10" t="s">
        <v>30</v>
      </c>
      <c r="C15" s="10">
        <f>IF(ISNA(VLOOKUP(B15,'Listes des charges'!$B$2:$F$449,2,FALSE)),"",VLOOKUP(B15,'Listes des charges'!$B$2:$F$449,2,FALSE))</f>
        <v>0</v>
      </c>
      <c r="D15" s="19"/>
      <c r="E15" s="12">
        <f>IF(ISNA(VLOOKUP(B15,'Listes des charges'!$B$2:$F$449,4,FALSE)),"",VLOOKUP(B15,'Listes des charges'!$B$2:$F$449,4,FALSE))</f>
        <v>41.67</v>
      </c>
      <c r="F15" s="12" t="e">
        <f t="shared" si="0"/>
        <v>#DIV/0!</v>
      </c>
      <c r="G15" s="10"/>
      <c r="H15" s="32" t="e">
        <f t="shared" si="1"/>
        <v>#DIV/0!</v>
      </c>
      <c r="I15" s="66" t="s">
        <v>53</v>
      </c>
      <c r="J15" s="66"/>
      <c r="K15" s="66"/>
      <c r="L15" s="21" t="e">
        <f>L5-L7</f>
        <v>#VALUE!</v>
      </c>
    </row>
    <row r="16" spans="2:12" ht="18.75" customHeight="1" x14ac:dyDescent="0.25">
      <c r="B16" s="5" t="s">
        <v>31</v>
      </c>
      <c r="C16" s="4">
        <f>IF(ISNA(VLOOKUP(B16,'Listes des charges'!$B$2:$F$449,2,FALSE)),"",VLOOKUP(B16,'Listes des charges'!$B$2:$F$449,2,FALSE))</f>
        <v>0</v>
      </c>
      <c r="D16" s="18"/>
      <c r="E16" s="11">
        <f>IF(ISNA(VLOOKUP(B16,'Listes des charges'!$B$2:$F$449,4,FALSE)),"",VLOOKUP(B16,'Listes des charges'!$B$2:$F$449,4,FALSE))</f>
        <v>41.67</v>
      </c>
      <c r="F16" s="11" t="e">
        <f t="shared" si="0"/>
        <v>#DIV/0!</v>
      </c>
      <c r="G16" s="4"/>
      <c r="H16" s="32" t="e">
        <f t="shared" si="1"/>
        <v>#DIV/0!</v>
      </c>
      <c r="I16" s="67" t="s">
        <v>59</v>
      </c>
      <c r="J16" s="67"/>
      <c r="K16" s="67"/>
      <c r="L16" s="26" t="e">
        <f>L15/L5</f>
        <v>#VALUE!</v>
      </c>
    </row>
    <row r="17" spans="2:12" ht="18.75" customHeight="1" x14ac:dyDescent="0.25">
      <c r="B17" s="10" t="s">
        <v>32</v>
      </c>
      <c r="C17" s="10">
        <f>IF(ISNA(VLOOKUP(B17,'Listes des charges'!$B$2:$F$449,2,FALSE)),"",VLOOKUP(B17,'Listes des charges'!$B$2:$F$449,2,FALSE))</f>
        <v>0</v>
      </c>
      <c r="D17" s="19"/>
      <c r="E17" s="12">
        <f>IF(ISNA(VLOOKUP(B17,'Listes des charges'!$B$2:$F$449,4,FALSE)),"",VLOOKUP(B17,'Listes des charges'!$B$2:$F$449,4,FALSE))</f>
        <v>41.67</v>
      </c>
      <c r="F17" s="12" t="e">
        <f t="shared" si="0"/>
        <v>#DIV/0!</v>
      </c>
      <c r="G17" s="10"/>
      <c r="H17" s="32" t="e">
        <f t="shared" si="1"/>
        <v>#DIV/0!</v>
      </c>
      <c r="I17" s="66" t="s">
        <v>50</v>
      </c>
      <c r="J17" s="66"/>
      <c r="K17" s="66"/>
      <c r="L17" s="21" t="e">
        <f>L5-L8</f>
        <v>#DIV/0!</v>
      </c>
    </row>
    <row r="18" spans="2:12" ht="15.75" customHeight="1" x14ac:dyDescent="0.25">
      <c r="B18" s="5" t="s">
        <v>33</v>
      </c>
      <c r="C18" s="4">
        <f>IF(ISNA(VLOOKUP(B18,'Listes des charges'!$B$2:$F$449,2,FALSE)),"",VLOOKUP(B18,'Listes des charges'!$B$2:$F$449,2,FALSE))</f>
        <v>0</v>
      </c>
      <c r="D18" s="18"/>
      <c r="E18" s="11">
        <f>IF(ISNA(VLOOKUP(B18,'Listes des charges'!$B$2:$F$449,4,FALSE)),"",VLOOKUP(B18,'Listes des charges'!$B$2:$F$449,4,FALSE))</f>
        <v>41.67</v>
      </c>
      <c r="F18" s="11" t="e">
        <f t="shared" si="0"/>
        <v>#DIV/0!</v>
      </c>
      <c r="G18" s="4"/>
      <c r="H18" s="32" t="e">
        <f t="shared" si="1"/>
        <v>#DIV/0!</v>
      </c>
      <c r="I18" s="67" t="s">
        <v>58</v>
      </c>
      <c r="J18" s="67"/>
      <c r="K18" s="67"/>
      <c r="L18" s="26" t="e">
        <f>L17/L5</f>
        <v>#DIV/0!</v>
      </c>
    </row>
    <row r="19" spans="2:12" ht="20.25" customHeight="1" outlineLevel="1" x14ac:dyDescent="0.25">
      <c r="B19" s="10" t="s">
        <v>34</v>
      </c>
      <c r="C19" s="10">
        <f>IF(ISNA(VLOOKUP(B19,'Listes des charges'!$B$2:$F$449,2,FALSE)),"",VLOOKUP(B19,'Listes des charges'!$B$2:$F$449,2,FALSE))</f>
        <v>0</v>
      </c>
      <c r="D19" s="19"/>
      <c r="E19" s="12">
        <f>IF(ISNA(VLOOKUP(B19,'Listes des charges'!$B$2:$F$449,4,FALSE)),"",VLOOKUP(B19,'Listes des charges'!$B$2:$F$449,4,FALSE))</f>
        <v>41.67</v>
      </c>
      <c r="F19" s="12" t="e">
        <f t="shared" si="0"/>
        <v>#DIV/0!</v>
      </c>
      <c r="G19" s="10"/>
      <c r="H19" s="32" t="e">
        <f t="shared" si="1"/>
        <v>#DIV/0!</v>
      </c>
      <c r="I19" s="66" t="s">
        <v>51</v>
      </c>
      <c r="J19" s="66"/>
      <c r="K19" s="66"/>
      <c r="L19" s="21" t="e">
        <f>L17*K2</f>
        <v>#DIV/0!</v>
      </c>
    </row>
    <row r="20" spans="2:12" ht="15.75" outlineLevel="1" x14ac:dyDescent="0.25">
      <c r="B20" s="5" t="s">
        <v>35</v>
      </c>
      <c r="C20" s="4">
        <f>IF(ISNA(VLOOKUP(B20,'Listes des charges'!$B$2:$F$449,2,FALSE)),"",VLOOKUP(B20,'Listes des charges'!$B$2:$F$449,2,FALSE))</f>
        <v>0</v>
      </c>
      <c r="D20" s="18"/>
      <c r="E20" s="11">
        <f>IF(ISNA(VLOOKUP(B20,'Listes des charges'!$B$2:$F$449,4,FALSE)),"",VLOOKUP(B20,'Listes des charges'!$B$2:$F$449,4,FALSE))</f>
        <v>41.67</v>
      </c>
      <c r="F20" s="11" t="e">
        <f t="shared" si="0"/>
        <v>#DIV/0!</v>
      </c>
      <c r="G20" s="4"/>
      <c r="H20" s="32" t="e">
        <f t="shared" si="1"/>
        <v>#DIV/0!</v>
      </c>
      <c r="I20" s="67" t="s">
        <v>52</v>
      </c>
      <c r="J20" s="67"/>
      <c r="K20" s="67"/>
      <c r="L20" s="22" t="e">
        <f>L19*12</f>
        <v>#DIV/0!</v>
      </c>
    </row>
    <row r="21" spans="2:12" outlineLevel="1" x14ac:dyDescent="0.25">
      <c r="B21" s="10" t="s">
        <v>36</v>
      </c>
      <c r="C21" s="10">
        <f>IF(ISNA(VLOOKUP(B21,'Listes des charges'!$B$2:$F$449,2,FALSE)),"",VLOOKUP(B21,'Listes des charges'!$B$2:$F$449,2,FALSE))</f>
        <v>0</v>
      </c>
      <c r="D21" s="19"/>
      <c r="E21" s="12">
        <f>IF(ISNA(VLOOKUP(B21,'Listes des charges'!$B$2:$F$449,4,FALSE)),"",VLOOKUP(B21,'Listes des charges'!$B$2:$F$449,4,FALSE))</f>
        <v>83.33</v>
      </c>
      <c r="F21" s="12" t="e">
        <f t="shared" si="0"/>
        <v>#DIV/0!</v>
      </c>
      <c r="G21" s="10"/>
      <c r="H21" s="32" t="e">
        <f t="shared" si="1"/>
        <v>#DIV/0!</v>
      </c>
    </row>
    <row r="22" spans="2:12" outlineLevel="1" x14ac:dyDescent="0.25">
      <c r="B22" s="5" t="s">
        <v>37</v>
      </c>
      <c r="C22" s="4">
        <f>IF(ISNA(VLOOKUP(B22,'Listes des charges'!$B$2:$F$449,2,FALSE)),"",VLOOKUP(B22,'Listes des charges'!$B$2:$F$449,2,FALSE))</f>
        <v>0</v>
      </c>
      <c r="D22" s="18"/>
      <c r="E22" s="11">
        <f>IF(ISNA(VLOOKUP(B22,'Listes des charges'!$B$2:$F$449,4,FALSE)),"",VLOOKUP(B22,'Listes des charges'!$B$2:$F$449,4,FALSE))</f>
        <v>1500</v>
      </c>
      <c r="F22" s="11" t="e">
        <f t="shared" si="0"/>
        <v>#DIV/0!</v>
      </c>
      <c r="G22" s="4"/>
      <c r="H22" s="32" t="e">
        <f t="shared" si="1"/>
        <v>#DIV/0!</v>
      </c>
    </row>
    <row r="23" spans="2:12" outlineLevel="1" x14ac:dyDescent="0.25">
      <c r="B23" s="10" t="s">
        <v>38</v>
      </c>
      <c r="C23" s="10">
        <f>IF(ISNA(VLOOKUP(B23,'Listes des charges'!$B$2:$F$449,2,FALSE)),"",VLOOKUP(B23,'Listes des charges'!$B$2:$F$449,2,FALSE))</f>
        <v>0</v>
      </c>
      <c r="D23" s="19"/>
      <c r="E23" s="12">
        <f>IF(ISNA(VLOOKUP(B23,'Listes des charges'!$B$2:$F$449,4,FALSE)),"",VLOOKUP(B23,'Listes des charges'!$B$2:$F$449,4,FALSE))</f>
        <v>450.42</v>
      </c>
      <c r="F23" s="12" t="e">
        <f t="shared" si="0"/>
        <v>#DIV/0!</v>
      </c>
      <c r="G23" s="10"/>
      <c r="H23" s="32" t="e">
        <f t="shared" si="1"/>
        <v>#DIV/0!</v>
      </c>
    </row>
    <row r="24" spans="2:12" outlineLevel="1" x14ac:dyDescent="0.25">
      <c r="B24" s="5" t="s">
        <v>39</v>
      </c>
      <c r="C24" s="4">
        <f>IF(ISNA(VLOOKUP(B24,'Listes des charges'!$B$2:$F$449,2,FALSE)),"",VLOOKUP(B24,'Listes des charges'!$B$2:$F$449,2,FALSE))</f>
        <v>0</v>
      </c>
      <c r="D24" s="18"/>
      <c r="E24" s="11">
        <f>IF(ISNA(VLOOKUP(B24,'Listes des charges'!$B$2:$F$449,4,FALSE)),"",VLOOKUP(B24,'Listes des charges'!$B$2:$F$449,4,FALSE))</f>
        <v>279.07</v>
      </c>
      <c r="F24" s="11" t="e">
        <f t="shared" si="0"/>
        <v>#DIV/0!</v>
      </c>
      <c r="G24" s="4"/>
      <c r="H24" s="32" t="e">
        <f t="shared" si="1"/>
        <v>#DIV/0!</v>
      </c>
      <c r="I24" s="28"/>
    </row>
    <row r="25" spans="2:12" outlineLevel="1" x14ac:dyDescent="0.25">
      <c r="B25" s="10" t="s">
        <v>40</v>
      </c>
      <c r="C25" s="10">
        <f>IF(ISNA(VLOOKUP(B25,'Listes des charges'!$B$2:$F$449,2,FALSE)),"",VLOOKUP(B25,'Listes des charges'!$B$2:$F$449,2,FALSE))</f>
        <v>0</v>
      </c>
      <c r="D25" s="19"/>
      <c r="E25" s="12">
        <f>IF(ISNA(VLOOKUP(B25,'Listes des charges'!$B$2:$F$449,4,FALSE)),"",VLOOKUP(B25,'Listes des charges'!$B$2:$F$449,4,FALSE))</f>
        <v>1359.41</v>
      </c>
      <c r="F25" s="12" t="e">
        <f t="shared" si="0"/>
        <v>#DIV/0!</v>
      </c>
      <c r="G25" s="10"/>
      <c r="H25" s="32" t="e">
        <f t="shared" si="1"/>
        <v>#DIV/0!</v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8" t="s">
        <v>193</v>
      </c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e">
        <f t="shared" si="0"/>
        <v>#VALUE!</v>
      </c>
      <c r="G38" s="4"/>
      <c r="H38" s="32" t="e">
        <f t="shared" si="1"/>
        <v>#VALUE!</v>
      </c>
    </row>
    <row r="39" spans="2:8" outlineLevel="1" x14ac:dyDescent="0.25">
      <c r="B39" s="10" t="s">
        <v>180</v>
      </c>
      <c r="C39" s="10" t="str">
        <f>IF(ISNA(VLOOKUP(B39,'Listes des charges'!$B$2:$F$449,2,FALSE)),"",VLOOKUP(B39,'Listes des charges'!$B$2:$F$449,2,FALSE))</f>
        <v>gr</v>
      </c>
      <c r="D39" s="19">
        <v>166</v>
      </c>
      <c r="E39" s="12">
        <f>IF(ISNA(VLOOKUP(B39,'Listes des charges'!$B$2:$F$449,4,FALSE)),"",VLOOKUP(B39,'Listes des charges'!$B$2:$F$449,4,FALSE))</f>
        <v>3.88</v>
      </c>
      <c r="F39" s="12">
        <f t="shared" si="0"/>
        <v>0.64407999999999987</v>
      </c>
      <c r="G39" s="10"/>
      <c r="H39" s="32">
        <f t="shared" si="1"/>
        <v>1</v>
      </c>
    </row>
    <row r="40" spans="2:8" outlineLevel="1" x14ac:dyDescent="0.25">
      <c r="B40" s="5" t="s">
        <v>195</v>
      </c>
      <c r="C40" s="4" t="str">
        <f>IF(ISNA(VLOOKUP(B40,'Listes des charges'!$B$2:$F$449,2,FALSE)),"",VLOOKUP(B40,'Listes des charges'!$B$2:$F$449,2,FALSE))</f>
        <v>gr</v>
      </c>
      <c r="D40" s="18">
        <v>1</v>
      </c>
      <c r="E40" s="11">
        <f>IF(ISNA(VLOOKUP(B40,'Listes des charges'!$B$2:$F$449,4,FALSE)),"",VLOOKUP(B40,'Listes des charges'!$B$2:$F$449,4,FALSE))</f>
        <v>69.8</v>
      </c>
      <c r="F40" s="11">
        <f t="shared" si="0"/>
        <v>6.9800000000000001E-2</v>
      </c>
      <c r="G40" s="4"/>
      <c r="H40" s="32">
        <f t="shared" si="1"/>
        <v>1</v>
      </c>
    </row>
    <row r="41" spans="2:8" outlineLevel="1" x14ac:dyDescent="0.25">
      <c r="B41" s="10" t="s">
        <v>184</v>
      </c>
      <c r="C41" s="10" t="str">
        <f>IF(ISNA(VLOOKUP(B41,'Listes des charges'!$B$2:$F$449,2,FALSE)),"",VLOOKUP(B41,'Listes des charges'!$B$2:$F$449,2,FALSE))</f>
        <v>gr</v>
      </c>
      <c r="D41" s="19">
        <v>3</v>
      </c>
      <c r="E41" s="12">
        <f>IF(ISNA(VLOOKUP(B41,'Listes des charges'!$B$2:$F$449,4,FALSE)),"",VLOOKUP(B41,'Listes des charges'!$B$2:$F$449,4,FALSE))</f>
        <v>14.51</v>
      </c>
      <c r="F41" s="12">
        <f t="shared" si="0"/>
        <v>4.3529999999999999E-2</v>
      </c>
      <c r="G41" s="10"/>
      <c r="H41" s="32">
        <f t="shared" si="1"/>
        <v>1</v>
      </c>
    </row>
    <row r="42" spans="2:8" outlineLevel="1" x14ac:dyDescent="0.25">
      <c r="B42" s="5" t="s">
        <v>194</v>
      </c>
      <c r="C42" s="4" t="str">
        <f>IF(ISNA(VLOOKUP(B42,'Listes des charges'!$B$2:$F$449,2,FALSE)),"",VLOOKUP(B42,'Listes des charges'!$B$2:$F$449,2,FALSE))</f>
        <v>gr</v>
      </c>
      <c r="D42" s="18">
        <v>0.1</v>
      </c>
      <c r="E42" s="11">
        <f>IF(ISNA(VLOOKUP(B42,'Listes des charges'!$B$2:$F$449,4,FALSE)),"",VLOOKUP(B42,'Listes des charges'!$B$2:$F$449,4,FALSE))</f>
        <v>0</v>
      </c>
      <c r="F42" s="11">
        <f t="shared" si="0"/>
        <v>0</v>
      </c>
      <c r="G42" s="4"/>
      <c r="H42" s="32" t="str">
        <f t="shared" si="1"/>
        <v/>
      </c>
    </row>
    <row r="43" spans="2:8" outlineLevel="1" x14ac:dyDescent="0.25">
      <c r="B43" s="10" t="s">
        <v>182</v>
      </c>
      <c r="C43" s="10" t="str">
        <f>IF(ISNA(VLOOKUP(B43,'Listes des charges'!$B$2:$F$449,2,FALSE)),"",VLOOKUP(B43,'Listes des charges'!$B$2:$F$449,2,FALSE))</f>
        <v>gr</v>
      </c>
      <c r="D43" s="19">
        <v>4.2</v>
      </c>
      <c r="E43" s="12">
        <f>IF(ISNA(VLOOKUP(B43,'Listes des charges'!$B$2:$F$449,4,FALSE)),"",VLOOKUP(B43,'Listes des charges'!$B$2:$F$449,4,FALSE))</f>
        <v>0</v>
      </c>
      <c r="F43" s="12">
        <f t="shared" si="0"/>
        <v>0</v>
      </c>
      <c r="G43" s="10"/>
      <c r="H43" s="32" t="str">
        <f t="shared" si="1"/>
        <v/>
      </c>
    </row>
    <row r="44" spans="2:8" outlineLevel="1" x14ac:dyDescent="0.25">
      <c r="B44" s="48" t="s">
        <v>196</v>
      </c>
      <c r="C44" s="4">
        <f>IF(ISNA(VLOOKUP(B44,'Listes des charges'!$B$2:$F$449,2,FALSE)),"",VLOOKUP(B44,'Listes des charges'!$B$2:$F$449,2,FALSE))</f>
        <v>0</v>
      </c>
      <c r="D44" s="18"/>
      <c r="E44" s="11">
        <f>IF(ISNA(VLOOKUP(B44,'Listes des charges'!$B$2:$F$449,4,FALSE)),"",VLOOKUP(B44,'Listes des charges'!$B$2:$F$449,4,FALSE))</f>
        <v>0</v>
      </c>
      <c r="F44" s="11" t="e">
        <f t="shared" si="0"/>
        <v>#DIV/0!</v>
      </c>
      <c r="G44" s="4"/>
      <c r="H44" s="32" t="e">
        <f t="shared" si="1"/>
        <v>#DIV/0!</v>
      </c>
    </row>
    <row r="45" spans="2:8" outlineLevel="1" x14ac:dyDescent="0.25">
      <c r="B45" s="10"/>
      <c r="C45" s="10" t="str">
        <f>IF(ISNA(VLOOKUP(B45,'Listes des charges'!$B$2:$F$449,2,FALSE)),"",VLOOKUP(B45,'Listes des charges'!$B$2:$F$449,2,FALSE))</f>
        <v/>
      </c>
      <c r="D45" s="19"/>
      <c r="E45" s="12" t="str">
        <f>IF(ISNA(VLOOKUP(B45,'Listes des charges'!$B$2:$F$449,4,FALSE)),"",VLOOKUP(B45,'Listes des charges'!$B$2:$F$449,4,FALSE))</f>
        <v/>
      </c>
      <c r="F45" s="12" t="str">
        <f t="shared" si="0"/>
        <v/>
      </c>
      <c r="G45" s="10"/>
      <c r="H45" s="32" t="str">
        <f t="shared" si="1"/>
        <v/>
      </c>
    </row>
    <row r="46" spans="2:8" outlineLevel="1" x14ac:dyDescent="0.25">
      <c r="B46" s="4"/>
      <c r="C46" s="4" t="str">
        <f>IF(ISNA(VLOOKUP(B46,'Listes des charges'!$B$2:$F$449,2,FALSE)),"",VLOOKUP(B46,'Listes des charges'!$B$2:$F$449,2,FALSE))</f>
        <v/>
      </c>
      <c r="D46" s="18"/>
      <c r="E46" s="11" t="str">
        <f>IF(ISNA(VLOOKUP(B46,'Listes des charges'!$B$2:$F$449,4,FALSE)),"",VLOOKUP(B46,'Listes des charges'!$B$2:$F$449,4,FALSE))</f>
        <v/>
      </c>
      <c r="F46" s="11" t="str">
        <f t="shared" si="0"/>
        <v/>
      </c>
      <c r="G46" s="4"/>
      <c r="H46" s="32" t="str">
        <f t="shared" si="1"/>
        <v/>
      </c>
    </row>
    <row r="47" spans="2:8" outlineLevel="1" x14ac:dyDescent="0.25">
      <c r="B47" s="10"/>
      <c r="C47" s="10" t="str">
        <f>IF(ISNA(VLOOKUP(B47,'Listes des charges'!$B$2:$F$449,2,FALSE)),"",VLOOKUP(B47,'Listes des charges'!$B$2:$F$449,2,FALSE))</f>
        <v/>
      </c>
      <c r="D47" s="19"/>
      <c r="E47" s="12" t="str">
        <f>IF(ISNA(VLOOKUP(B47,'Listes des charges'!$B$2:$F$449,4,FALSE)),"",VLOOKUP(B47,'Listes des charges'!$B$2:$F$449,4,FALSE))</f>
        <v/>
      </c>
      <c r="F47" s="12" t="str">
        <f t="shared" si="0"/>
        <v/>
      </c>
      <c r="G47" s="10"/>
      <c r="H47" s="32" t="str">
        <f t="shared" si="1"/>
        <v/>
      </c>
    </row>
    <row r="48" spans="2:8" outlineLevel="1" x14ac:dyDescent="0.25"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0"/>
        <v/>
      </c>
      <c r="G48" s="4"/>
      <c r="H48" s="32" t="str">
        <f t="shared" si="1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FF0000"/>
  </sheetPr>
  <dimension ref="B1:L57"/>
  <sheetViews>
    <sheetView topLeftCell="A37" workbookViewId="0">
      <selection activeCell="F9" sqref="F9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/>
      <c r="D2" s="68"/>
      <c r="F2" s="7" t="s">
        <v>19</v>
      </c>
      <c r="G2" s="15"/>
      <c r="I2" s="75" t="s">
        <v>20</v>
      </c>
      <c r="J2" s="76"/>
      <c r="K2" s="69"/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/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 t="e">
        <f>SUM(F6:F36)</f>
        <v>#DIV/0!</v>
      </c>
    </row>
    <row r="7" spans="2:12" ht="15" customHeight="1" x14ac:dyDescent="0.25">
      <c r="B7" s="10" t="s">
        <v>22</v>
      </c>
      <c r="C7" s="10">
        <f>IF(ISNA(VLOOKUP(B7,'Listes des charges'!$B$2:$F$449,2,FALSE)),"",VLOOKUP(B7,'Listes des charges'!$B$2:$F$449,2,FALSE))</f>
        <v>0</v>
      </c>
      <c r="D7" s="19"/>
      <c r="E7" s="12">
        <f>IF(ISNA(VLOOKUP(B7,'Listes des charges'!$B$2:$F$449,4,FALSE)),"",VLOOKUP(B7,'Listes des charges'!$B$2:$F$449,4,FALSE))</f>
        <v>83.33</v>
      </c>
      <c r="F7" s="12" t="e">
        <f t="shared" ref="F7:F57" si="0">IF(B7="","",IF(D7&lt;&gt;"",((D7*E7)/1000),IF(D7="",(E7*2/3)/$K$2)))</f>
        <v>#DIV/0!</v>
      </c>
      <c r="G7" s="10"/>
      <c r="H7" s="32" t="e">
        <f t="shared" ref="H7:H57" si="1">IF(AND(F7&gt;0,F7&lt;&gt;""),1,"")</f>
        <v>#DIV/0!</v>
      </c>
      <c r="I7" s="66" t="s">
        <v>54</v>
      </c>
      <c r="J7" s="66"/>
      <c r="K7" s="66"/>
      <c r="L7" s="21" t="e">
        <f>SUM(F37:F80)</f>
        <v>#VALUE!</v>
      </c>
    </row>
    <row r="8" spans="2:12" ht="15" customHeight="1" x14ac:dyDescent="0.25">
      <c r="B8" s="5" t="s">
        <v>23</v>
      </c>
      <c r="C8" s="4">
        <f>IF(ISNA(VLOOKUP(B8,'Listes des charges'!$B$2:$F$449,2,FALSE)),"",VLOOKUP(B8,'Listes des charges'!$B$2:$F$449,2,FALSE))</f>
        <v>0</v>
      </c>
      <c r="D8" s="18"/>
      <c r="E8" s="11">
        <f>IF(ISNA(VLOOKUP(B8,'Listes des charges'!$B$2:$F$449,4,FALSE)),"",VLOOKUP(B8,'Listes des charges'!$B$2:$F$449,4,FALSE))</f>
        <v>956.0185185185187</v>
      </c>
      <c r="F8" s="11" t="e">
        <f t="shared" si="0"/>
        <v>#DIV/0!</v>
      </c>
      <c r="G8" s="4"/>
      <c r="H8" s="32" t="e">
        <f t="shared" si="1"/>
        <v>#DIV/0!</v>
      </c>
      <c r="I8" s="67" t="s">
        <v>4</v>
      </c>
      <c r="J8" s="67"/>
      <c r="K8" s="67"/>
      <c r="L8" s="22" t="e">
        <f>L6+L7</f>
        <v>#DIV/0!</v>
      </c>
    </row>
    <row r="9" spans="2:12" ht="15" customHeight="1" x14ac:dyDescent="0.25">
      <c r="B9" s="10" t="s">
        <v>24</v>
      </c>
      <c r="C9" s="10">
        <f>IF(ISNA(VLOOKUP(B9,'Listes des charges'!$B$2:$F$449,2,FALSE)),"",VLOOKUP(B9,'Listes des charges'!$B$2:$F$449,2,FALSE))</f>
        <v>0</v>
      </c>
      <c r="D9" s="19"/>
      <c r="E9" s="12">
        <f>IF(ISNA(VLOOKUP(B9,'Listes des charges'!$B$2:$F$449,4,FALSE)),"",VLOOKUP(B9,'Listes des charges'!$B$2:$F$449,4,FALSE))</f>
        <v>700</v>
      </c>
      <c r="F9" s="12" t="e">
        <f t="shared" si="0"/>
        <v>#DIV/0!</v>
      </c>
      <c r="G9" s="10"/>
      <c r="H9" s="32" t="e">
        <f t="shared" si="1"/>
        <v>#DIV/0!</v>
      </c>
      <c r="I9" s="66" t="s">
        <v>5</v>
      </c>
      <c r="J9" s="66"/>
      <c r="K9" s="66"/>
      <c r="L9" s="21" t="e">
        <f>AVERAGE(F:F)</f>
        <v>#DIV/0!</v>
      </c>
    </row>
    <row r="10" spans="2:12" ht="18.75" customHeight="1" x14ac:dyDescent="0.25">
      <c r="B10" s="5" t="s">
        <v>25</v>
      </c>
      <c r="C10" s="4">
        <f>IF(ISNA(VLOOKUP(B10,'Listes des charges'!$B$2:$F$449,2,FALSE)),"",VLOOKUP(B10,'Listes des charges'!$B$2:$F$449,2,FALSE))</f>
        <v>0</v>
      </c>
      <c r="D10" s="18"/>
      <c r="E10" s="11">
        <f>IF(ISNA(VLOOKUP(B10,'Listes des charges'!$B$2:$F$449,4,FALSE)),"",VLOOKUP(B10,'Listes des charges'!$B$2:$F$449,4,FALSE))</f>
        <v>66</v>
      </c>
      <c r="F10" s="11" t="e">
        <f t="shared" si="0"/>
        <v>#DIV/0!</v>
      </c>
      <c r="G10" s="4"/>
      <c r="H10" s="32" t="e">
        <f t="shared" si="1"/>
        <v>#DIV/0!</v>
      </c>
      <c r="I10" s="67" t="s">
        <v>6</v>
      </c>
      <c r="J10" s="67"/>
      <c r="K10" s="67"/>
      <c r="L10" s="26" t="e">
        <f>L7/L5</f>
        <v>#VALUE!</v>
      </c>
    </row>
    <row r="11" spans="2:12" ht="18.75" customHeight="1" x14ac:dyDescent="0.25">
      <c r="B11" s="10" t="s">
        <v>26</v>
      </c>
      <c r="C11" s="10">
        <f>IF(ISNA(VLOOKUP(B11,'Listes des charges'!$B$2:$F$449,2,FALSE)),"",VLOOKUP(B11,'Listes des charges'!$B$2:$F$449,2,FALSE))</f>
        <v>0</v>
      </c>
      <c r="D11" s="19"/>
      <c r="E11" s="12">
        <f>IF(ISNA(VLOOKUP(B11,'Listes des charges'!$B$2:$F$449,4,FALSE)),"",VLOOKUP(B11,'Listes des charges'!$B$2:$F$449,4,FALSE))</f>
        <v>41.67</v>
      </c>
      <c r="F11" s="12" t="e">
        <f t="shared" si="0"/>
        <v>#DIV/0!</v>
      </c>
      <c r="G11" s="10"/>
      <c r="H11" s="32" t="e">
        <f t="shared" si="1"/>
        <v>#DIV/0!</v>
      </c>
      <c r="I11" s="66" t="s">
        <v>57</v>
      </c>
      <c r="J11" s="66"/>
      <c r="K11" s="66"/>
      <c r="L11" s="23" t="e">
        <f>L6/L5</f>
        <v>#DIV/0!</v>
      </c>
    </row>
    <row r="12" spans="2:12" ht="18.75" customHeight="1" x14ac:dyDescent="0.25">
      <c r="B12" s="5" t="s">
        <v>27</v>
      </c>
      <c r="C12" s="4">
        <f>IF(ISNA(VLOOKUP(B12,'Listes des charges'!$B$2:$F$449,2,FALSE)),"",VLOOKUP(B12,'Listes des charges'!$B$2:$F$449,2,FALSE))</f>
        <v>0</v>
      </c>
      <c r="D12" s="18"/>
      <c r="E12" s="11">
        <f>IF(ISNA(VLOOKUP(B12,'Listes des charges'!$B$2:$F$449,4,FALSE)),"",VLOOKUP(B12,'Listes des charges'!$B$2:$F$449,4,FALSE))</f>
        <v>125</v>
      </c>
      <c r="F12" s="11" t="e">
        <f t="shared" si="0"/>
        <v>#DIV/0!</v>
      </c>
      <c r="G12" s="11"/>
      <c r="H12" s="32" t="e">
        <f t="shared" si="1"/>
        <v>#DIV/0!</v>
      </c>
      <c r="I12" s="67" t="s">
        <v>7</v>
      </c>
      <c r="J12" s="67"/>
      <c r="K12" s="67"/>
      <c r="L12" s="22" t="e">
        <f>L7*G2</f>
        <v>#VALUE!</v>
      </c>
    </row>
    <row r="13" spans="2:12" ht="15.75" customHeight="1" x14ac:dyDescent="0.25">
      <c r="B13" s="10" t="s">
        <v>28</v>
      </c>
      <c r="C13" s="10">
        <f>IF(ISNA(VLOOKUP(B13,'Listes des charges'!$B$2:$F$449,2,FALSE)),"",VLOOKUP(B13,'Listes des charges'!$B$2:$F$449,2,FALSE))</f>
        <v>0</v>
      </c>
      <c r="D13" s="19"/>
      <c r="E13" s="12">
        <f>IF(ISNA(VLOOKUP(B13,'Listes des charges'!$B$2:$F$449,4,FALSE)),"",VLOOKUP(B13,'Listes des charges'!$B$2:$F$449,4,FALSE))</f>
        <v>83.33</v>
      </c>
      <c r="F13" s="12" t="e">
        <f t="shared" si="0"/>
        <v>#DIV/0!</v>
      </c>
      <c r="G13" s="10"/>
      <c r="H13" s="32" t="e">
        <f t="shared" si="1"/>
        <v>#DIV/0!</v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5" t="s">
        <v>29</v>
      </c>
      <c r="C14" s="4">
        <f>IF(ISNA(VLOOKUP(B14,'Listes des charges'!$B$2:$F$449,2,FALSE)),"",VLOOKUP(B14,'Listes des charges'!$B$2:$F$449,2,FALSE))</f>
        <v>0</v>
      </c>
      <c r="D14" s="18"/>
      <c r="E14" s="11">
        <f>IF(ISNA(VLOOKUP(B14,'Listes des charges'!$B$2:$F$449,4,FALSE)),"",VLOOKUP(B14,'Listes des charges'!$B$2:$F$449,4,FALSE))</f>
        <v>41.67</v>
      </c>
      <c r="F14" s="11" t="e">
        <f t="shared" si="0"/>
        <v>#DIV/0!</v>
      </c>
      <c r="G14" s="4"/>
      <c r="H14" s="32" t="e">
        <f t="shared" si="1"/>
        <v>#DIV/0!</v>
      </c>
      <c r="I14" s="67" t="s">
        <v>56</v>
      </c>
      <c r="J14" s="67"/>
      <c r="K14" s="67"/>
      <c r="L14" s="22" t="e">
        <f>L12+(L12*L13)</f>
        <v>#VALUE!</v>
      </c>
    </row>
    <row r="15" spans="2:12" ht="15" customHeight="1" x14ac:dyDescent="0.25">
      <c r="B15" s="10" t="s">
        <v>30</v>
      </c>
      <c r="C15" s="10">
        <f>IF(ISNA(VLOOKUP(B15,'Listes des charges'!$B$2:$F$449,2,FALSE)),"",VLOOKUP(B15,'Listes des charges'!$B$2:$F$449,2,FALSE))</f>
        <v>0</v>
      </c>
      <c r="D15" s="19"/>
      <c r="E15" s="12">
        <f>IF(ISNA(VLOOKUP(B15,'Listes des charges'!$B$2:$F$449,4,FALSE)),"",VLOOKUP(B15,'Listes des charges'!$B$2:$F$449,4,FALSE))</f>
        <v>41.67</v>
      </c>
      <c r="F15" s="12" t="e">
        <f t="shared" si="0"/>
        <v>#DIV/0!</v>
      </c>
      <c r="G15" s="10"/>
      <c r="H15" s="32" t="e">
        <f t="shared" si="1"/>
        <v>#DIV/0!</v>
      </c>
      <c r="I15" s="66" t="s">
        <v>53</v>
      </c>
      <c r="J15" s="66"/>
      <c r="K15" s="66"/>
      <c r="L15" s="21" t="e">
        <f>L5-L7</f>
        <v>#VALUE!</v>
      </c>
    </row>
    <row r="16" spans="2:12" ht="18.75" customHeight="1" x14ac:dyDescent="0.25">
      <c r="B16" s="5" t="s">
        <v>31</v>
      </c>
      <c r="C16" s="4">
        <f>IF(ISNA(VLOOKUP(B16,'Listes des charges'!$B$2:$F$449,2,FALSE)),"",VLOOKUP(B16,'Listes des charges'!$B$2:$F$449,2,FALSE))</f>
        <v>0</v>
      </c>
      <c r="D16" s="18"/>
      <c r="E16" s="11">
        <f>IF(ISNA(VLOOKUP(B16,'Listes des charges'!$B$2:$F$449,4,FALSE)),"",VLOOKUP(B16,'Listes des charges'!$B$2:$F$449,4,FALSE))</f>
        <v>41.67</v>
      </c>
      <c r="F16" s="11" t="e">
        <f t="shared" si="0"/>
        <v>#DIV/0!</v>
      </c>
      <c r="G16" s="4"/>
      <c r="H16" s="32" t="e">
        <f t="shared" si="1"/>
        <v>#DIV/0!</v>
      </c>
      <c r="I16" s="67" t="s">
        <v>59</v>
      </c>
      <c r="J16" s="67"/>
      <c r="K16" s="67"/>
      <c r="L16" s="26" t="e">
        <f>L15/L5</f>
        <v>#VALUE!</v>
      </c>
    </row>
    <row r="17" spans="2:12" ht="18.75" customHeight="1" x14ac:dyDescent="0.25">
      <c r="B17" s="10" t="s">
        <v>32</v>
      </c>
      <c r="C17" s="10">
        <f>IF(ISNA(VLOOKUP(B17,'Listes des charges'!$B$2:$F$449,2,FALSE)),"",VLOOKUP(B17,'Listes des charges'!$B$2:$F$449,2,FALSE))</f>
        <v>0</v>
      </c>
      <c r="D17" s="19"/>
      <c r="E17" s="12">
        <f>IF(ISNA(VLOOKUP(B17,'Listes des charges'!$B$2:$F$449,4,FALSE)),"",VLOOKUP(B17,'Listes des charges'!$B$2:$F$449,4,FALSE))</f>
        <v>41.67</v>
      </c>
      <c r="F17" s="12" t="e">
        <f t="shared" si="0"/>
        <v>#DIV/0!</v>
      </c>
      <c r="G17" s="10"/>
      <c r="H17" s="32" t="e">
        <f t="shared" si="1"/>
        <v>#DIV/0!</v>
      </c>
      <c r="I17" s="66" t="s">
        <v>50</v>
      </c>
      <c r="J17" s="66"/>
      <c r="K17" s="66"/>
      <c r="L17" s="21" t="e">
        <f>L5-L8</f>
        <v>#DIV/0!</v>
      </c>
    </row>
    <row r="18" spans="2:12" ht="15.75" customHeight="1" x14ac:dyDescent="0.25">
      <c r="B18" s="5" t="s">
        <v>33</v>
      </c>
      <c r="C18" s="4">
        <f>IF(ISNA(VLOOKUP(B18,'Listes des charges'!$B$2:$F$449,2,FALSE)),"",VLOOKUP(B18,'Listes des charges'!$B$2:$F$449,2,FALSE))</f>
        <v>0</v>
      </c>
      <c r="D18" s="18"/>
      <c r="E18" s="11">
        <f>IF(ISNA(VLOOKUP(B18,'Listes des charges'!$B$2:$F$449,4,FALSE)),"",VLOOKUP(B18,'Listes des charges'!$B$2:$F$449,4,FALSE))</f>
        <v>41.67</v>
      </c>
      <c r="F18" s="11" t="e">
        <f t="shared" si="0"/>
        <v>#DIV/0!</v>
      </c>
      <c r="G18" s="4"/>
      <c r="H18" s="32" t="e">
        <f t="shared" si="1"/>
        <v>#DIV/0!</v>
      </c>
      <c r="I18" s="67" t="s">
        <v>58</v>
      </c>
      <c r="J18" s="67"/>
      <c r="K18" s="67"/>
      <c r="L18" s="26" t="e">
        <f>L17/L5</f>
        <v>#DIV/0!</v>
      </c>
    </row>
    <row r="19" spans="2:12" ht="20.25" customHeight="1" outlineLevel="1" x14ac:dyDescent="0.25">
      <c r="B19" s="10" t="s">
        <v>34</v>
      </c>
      <c r="C19" s="10">
        <f>IF(ISNA(VLOOKUP(B19,'Listes des charges'!$B$2:$F$449,2,FALSE)),"",VLOOKUP(B19,'Listes des charges'!$B$2:$F$449,2,FALSE))</f>
        <v>0</v>
      </c>
      <c r="D19" s="19"/>
      <c r="E19" s="12">
        <f>IF(ISNA(VLOOKUP(B19,'Listes des charges'!$B$2:$F$449,4,FALSE)),"",VLOOKUP(B19,'Listes des charges'!$B$2:$F$449,4,FALSE))</f>
        <v>41.67</v>
      </c>
      <c r="F19" s="12" t="e">
        <f t="shared" si="0"/>
        <v>#DIV/0!</v>
      </c>
      <c r="G19" s="10"/>
      <c r="H19" s="32" t="e">
        <f t="shared" si="1"/>
        <v>#DIV/0!</v>
      </c>
      <c r="I19" s="66" t="s">
        <v>51</v>
      </c>
      <c r="J19" s="66"/>
      <c r="K19" s="66"/>
      <c r="L19" s="21" t="e">
        <f>L17*K2</f>
        <v>#DIV/0!</v>
      </c>
    </row>
    <row r="20" spans="2:12" ht="15.75" outlineLevel="1" x14ac:dyDescent="0.25">
      <c r="B20" s="5" t="s">
        <v>35</v>
      </c>
      <c r="C20" s="4">
        <f>IF(ISNA(VLOOKUP(B20,'Listes des charges'!$B$2:$F$449,2,FALSE)),"",VLOOKUP(B20,'Listes des charges'!$B$2:$F$449,2,FALSE))</f>
        <v>0</v>
      </c>
      <c r="D20" s="18"/>
      <c r="E20" s="11">
        <f>IF(ISNA(VLOOKUP(B20,'Listes des charges'!$B$2:$F$449,4,FALSE)),"",VLOOKUP(B20,'Listes des charges'!$B$2:$F$449,4,FALSE))</f>
        <v>41.67</v>
      </c>
      <c r="F20" s="11" t="e">
        <f t="shared" si="0"/>
        <v>#DIV/0!</v>
      </c>
      <c r="G20" s="4"/>
      <c r="H20" s="32" t="e">
        <f t="shared" si="1"/>
        <v>#DIV/0!</v>
      </c>
      <c r="I20" s="67" t="s">
        <v>52</v>
      </c>
      <c r="J20" s="67"/>
      <c r="K20" s="67"/>
      <c r="L20" s="22" t="e">
        <f>L19*12</f>
        <v>#DIV/0!</v>
      </c>
    </row>
    <row r="21" spans="2:12" outlineLevel="1" x14ac:dyDescent="0.25">
      <c r="B21" s="10" t="s">
        <v>36</v>
      </c>
      <c r="C21" s="10">
        <f>IF(ISNA(VLOOKUP(B21,'Listes des charges'!$B$2:$F$449,2,FALSE)),"",VLOOKUP(B21,'Listes des charges'!$B$2:$F$449,2,FALSE))</f>
        <v>0</v>
      </c>
      <c r="D21" s="19"/>
      <c r="E21" s="12">
        <f>IF(ISNA(VLOOKUP(B21,'Listes des charges'!$B$2:$F$449,4,FALSE)),"",VLOOKUP(B21,'Listes des charges'!$B$2:$F$449,4,FALSE))</f>
        <v>83.33</v>
      </c>
      <c r="F21" s="12" t="e">
        <f t="shared" si="0"/>
        <v>#DIV/0!</v>
      </c>
      <c r="G21" s="10"/>
      <c r="H21" s="32" t="e">
        <f t="shared" si="1"/>
        <v>#DIV/0!</v>
      </c>
    </row>
    <row r="22" spans="2:12" outlineLevel="1" x14ac:dyDescent="0.25">
      <c r="B22" s="5" t="s">
        <v>37</v>
      </c>
      <c r="C22" s="4">
        <f>IF(ISNA(VLOOKUP(B22,'Listes des charges'!$B$2:$F$449,2,FALSE)),"",VLOOKUP(B22,'Listes des charges'!$B$2:$F$449,2,FALSE))</f>
        <v>0</v>
      </c>
      <c r="D22" s="18"/>
      <c r="E22" s="11">
        <f>IF(ISNA(VLOOKUP(B22,'Listes des charges'!$B$2:$F$449,4,FALSE)),"",VLOOKUP(B22,'Listes des charges'!$B$2:$F$449,4,FALSE))</f>
        <v>1500</v>
      </c>
      <c r="F22" s="11" t="e">
        <f t="shared" si="0"/>
        <v>#DIV/0!</v>
      </c>
      <c r="G22" s="4"/>
      <c r="H22" s="32" t="e">
        <f t="shared" si="1"/>
        <v>#DIV/0!</v>
      </c>
    </row>
    <row r="23" spans="2:12" outlineLevel="1" x14ac:dyDescent="0.25">
      <c r="B23" s="10" t="s">
        <v>38</v>
      </c>
      <c r="C23" s="10">
        <f>IF(ISNA(VLOOKUP(B23,'Listes des charges'!$B$2:$F$449,2,FALSE)),"",VLOOKUP(B23,'Listes des charges'!$B$2:$F$449,2,FALSE))</f>
        <v>0</v>
      </c>
      <c r="D23" s="19"/>
      <c r="E23" s="12">
        <f>IF(ISNA(VLOOKUP(B23,'Listes des charges'!$B$2:$F$449,4,FALSE)),"",VLOOKUP(B23,'Listes des charges'!$B$2:$F$449,4,FALSE))</f>
        <v>450.42</v>
      </c>
      <c r="F23" s="12" t="e">
        <f t="shared" si="0"/>
        <v>#DIV/0!</v>
      </c>
      <c r="G23" s="10"/>
      <c r="H23" s="32" t="e">
        <f t="shared" si="1"/>
        <v>#DIV/0!</v>
      </c>
    </row>
    <row r="24" spans="2:12" outlineLevel="1" x14ac:dyDescent="0.25">
      <c r="B24" s="5" t="s">
        <v>39</v>
      </c>
      <c r="C24" s="4">
        <f>IF(ISNA(VLOOKUP(B24,'Listes des charges'!$B$2:$F$449,2,FALSE)),"",VLOOKUP(B24,'Listes des charges'!$B$2:$F$449,2,FALSE))</f>
        <v>0</v>
      </c>
      <c r="D24" s="18"/>
      <c r="E24" s="11">
        <f>IF(ISNA(VLOOKUP(B24,'Listes des charges'!$B$2:$F$449,4,FALSE)),"",VLOOKUP(B24,'Listes des charges'!$B$2:$F$449,4,FALSE))</f>
        <v>279.07</v>
      </c>
      <c r="F24" s="11" t="e">
        <f t="shared" si="0"/>
        <v>#DIV/0!</v>
      </c>
      <c r="G24" s="4"/>
      <c r="H24" s="32" t="e">
        <f t="shared" si="1"/>
        <v>#DIV/0!</v>
      </c>
      <c r="I24" s="28"/>
    </row>
    <row r="25" spans="2:12" outlineLevel="1" x14ac:dyDescent="0.25">
      <c r="B25" s="10" t="s">
        <v>40</v>
      </c>
      <c r="C25" s="10">
        <f>IF(ISNA(VLOOKUP(B25,'Listes des charges'!$B$2:$F$449,2,FALSE)),"",VLOOKUP(B25,'Listes des charges'!$B$2:$F$449,2,FALSE))</f>
        <v>0</v>
      </c>
      <c r="D25" s="19"/>
      <c r="E25" s="12">
        <f>IF(ISNA(VLOOKUP(B25,'Listes des charges'!$B$2:$F$449,4,FALSE)),"",VLOOKUP(B25,'Listes des charges'!$B$2:$F$449,4,FALSE))</f>
        <v>1359.41</v>
      </c>
      <c r="F25" s="12" t="e">
        <f t="shared" si="0"/>
        <v>#DIV/0!</v>
      </c>
      <c r="G25" s="10"/>
      <c r="H25" s="32" t="e">
        <f t="shared" si="1"/>
        <v>#DIV/0!</v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8" t="s">
        <v>193</v>
      </c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e">
        <f t="shared" si="0"/>
        <v>#VALUE!</v>
      </c>
      <c r="G38" s="4"/>
      <c r="H38" s="32" t="e">
        <f t="shared" si="1"/>
        <v>#VALUE!</v>
      </c>
    </row>
    <row r="39" spans="2:8" outlineLevel="1" x14ac:dyDescent="0.25">
      <c r="B39" s="10" t="s">
        <v>180</v>
      </c>
      <c r="C39" s="10" t="str">
        <f>IF(ISNA(VLOOKUP(B39,'Listes des charges'!$B$2:$F$449,2,FALSE)),"",VLOOKUP(B39,'Listes des charges'!$B$2:$F$449,2,FALSE))</f>
        <v>gr</v>
      </c>
      <c r="D39" s="19">
        <v>166</v>
      </c>
      <c r="E39" s="12">
        <f>IF(ISNA(VLOOKUP(B39,'Listes des charges'!$B$2:$F$449,4,FALSE)),"",VLOOKUP(B39,'Listes des charges'!$B$2:$F$449,4,FALSE))</f>
        <v>3.88</v>
      </c>
      <c r="F39" s="12">
        <f t="shared" si="0"/>
        <v>0.64407999999999987</v>
      </c>
      <c r="G39" s="10"/>
      <c r="H39" s="32">
        <f t="shared" si="1"/>
        <v>1</v>
      </c>
    </row>
    <row r="40" spans="2:8" outlineLevel="1" x14ac:dyDescent="0.25">
      <c r="B40" s="5" t="s">
        <v>195</v>
      </c>
      <c r="C40" s="4" t="str">
        <f>IF(ISNA(VLOOKUP(B40,'Listes des charges'!$B$2:$F$449,2,FALSE)),"",VLOOKUP(B40,'Listes des charges'!$B$2:$F$449,2,FALSE))</f>
        <v>gr</v>
      </c>
      <c r="D40" s="18">
        <v>1</v>
      </c>
      <c r="E40" s="11">
        <f>IF(ISNA(VLOOKUP(B40,'Listes des charges'!$B$2:$F$449,4,FALSE)),"",VLOOKUP(B40,'Listes des charges'!$B$2:$F$449,4,FALSE))</f>
        <v>69.8</v>
      </c>
      <c r="F40" s="11">
        <f t="shared" si="0"/>
        <v>6.9800000000000001E-2</v>
      </c>
      <c r="G40" s="4"/>
      <c r="H40" s="32">
        <f t="shared" si="1"/>
        <v>1</v>
      </c>
    </row>
    <row r="41" spans="2:8" outlineLevel="1" x14ac:dyDescent="0.25">
      <c r="B41" s="10" t="s">
        <v>184</v>
      </c>
      <c r="C41" s="10" t="str">
        <f>IF(ISNA(VLOOKUP(B41,'Listes des charges'!$B$2:$F$449,2,FALSE)),"",VLOOKUP(B41,'Listes des charges'!$B$2:$F$449,2,FALSE))</f>
        <v>gr</v>
      </c>
      <c r="D41" s="19">
        <v>3</v>
      </c>
      <c r="E41" s="12">
        <f>IF(ISNA(VLOOKUP(B41,'Listes des charges'!$B$2:$F$449,4,FALSE)),"",VLOOKUP(B41,'Listes des charges'!$B$2:$F$449,4,FALSE))</f>
        <v>14.51</v>
      </c>
      <c r="F41" s="12">
        <f t="shared" si="0"/>
        <v>4.3529999999999999E-2</v>
      </c>
      <c r="G41" s="10"/>
      <c r="H41" s="32">
        <f t="shared" si="1"/>
        <v>1</v>
      </c>
    </row>
    <row r="42" spans="2:8" outlineLevel="1" x14ac:dyDescent="0.25">
      <c r="B42" s="5" t="s">
        <v>194</v>
      </c>
      <c r="C42" s="4" t="str">
        <f>IF(ISNA(VLOOKUP(B42,'Listes des charges'!$B$2:$F$449,2,FALSE)),"",VLOOKUP(B42,'Listes des charges'!$B$2:$F$449,2,FALSE))</f>
        <v>gr</v>
      </c>
      <c r="D42" s="18">
        <v>0.1</v>
      </c>
      <c r="E42" s="11">
        <f>IF(ISNA(VLOOKUP(B42,'Listes des charges'!$B$2:$F$449,4,FALSE)),"",VLOOKUP(B42,'Listes des charges'!$B$2:$F$449,4,FALSE))</f>
        <v>0</v>
      </c>
      <c r="F42" s="11">
        <f t="shared" si="0"/>
        <v>0</v>
      </c>
      <c r="G42" s="4"/>
      <c r="H42" s="32" t="str">
        <f t="shared" si="1"/>
        <v/>
      </c>
    </row>
    <row r="43" spans="2:8" outlineLevel="1" x14ac:dyDescent="0.25">
      <c r="B43" s="10" t="s">
        <v>182</v>
      </c>
      <c r="C43" s="10" t="str">
        <f>IF(ISNA(VLOOKUP(B43,'Listes des charges'!$B$2:$F$449,2,FALSE)),"",VLOOKUP(B43,'Listes des charges'!$B$2:$F$449,2,FALSE))</f>
        <v>gr</v>
      </c>
      <c r="D43" s="19">
        <v>4.2</v>
      </c>
      <c r="E43" s="12">
        <f>IF(ISNA(VLOOKUP(B43,'Listes des charges'!$B$2:$F$449,4,FALSE)),"",VLOOKUP(B43,'Listes des charges'!$B$2:$F$449,4,FALSE))</f>
        <v>0</v>
      </c>
      <c r="F43" s="12">
        <f t="shared" si="0"/>
        <v>0</v>
      </c>
      <c r="G43" s="10"/>
      <c r="H43" s="32" t="str">
        <f t="shared" si="1"/>
        <v/>
      </c>
    </row>
    <row r="44" spans="2:8" outlineLevel="1" x14ac:dyDescent="0.25">
      <c r="B44" s="48" t="s">
        <v>196</v>
      </c>
      <c r="C44" s="4">
        <f>IF(ISNA(VLOOKUP(B44,'Listes des charges'!$B$2:$F$449,2,FALSE)),"",VLOOKUP(B44,'Listes des charges'!$B$2:$F$449,2,FALSE))</f>
        <v>0</v>
      </c>
      <c r="D44" s="18"/>
      <c r="E44" s="11">
        <f>IF(ISNA(VLOOKUP(B44,'Listes des charges'!$B$2:$F$449,4,FALSE)),"",VLOOKUP(B44,'Listes des charges'!$B$2:$F$449,4,FALSE))</f>
        <v>0</v>
      </c>
      <c r="F44" s="11" t="e">
        <f t="shared" si="0"/>
        <v>#DIV/0!</v>
      </c>
      <c r="G44" s="4"/>
      <c r="H44" s="32" t="e">
        <f t="shared" si="1"/>
        <v>#DIV/0!</v>
      </c>
    </row>
    <row r="45" spans="2:8" outlineLevel="1" x14ac:dyDescent="0.25">
      <c r="B45" s="10"/>
      <c r="C45" s="10" t="str">
        <f>IF(ISNA(VLOOKUP(B45,'Listes des charges'!$B$2:$F$449,2,FALSE)),"",VLOOKUP(B45,'Listes des charges'!$B$2:$F$449,2,FALSE))</f>
        <v/>
      </c>
      <c r="D45" s="19"/>
      <c r="E45" s="12" t="str">
        <f>IF(ISNA(VLOOKUP(B45,'Listes des charges'!$B$2:$F$449,4,FALSE)),"",VLOOKUP(B45,'Listes des charges'!$B$2:$F$449,4,FALSE))</f>
        <v/>
      </c>
      <c r="F45" s="12" t="str">
        <f t="shared" si="0"/>
        <v/>
      </c>
      <c r="G45" s="10"/>
      <c r="H45" s="32" t="str">
        <f t="shared" si="1"/>
        <v/>
      </c>
    </row>
    <row r="46" spans="2:8" outlineLevel="1" x14ac:dyDescent="0.25">
      <c r="B46" s="4"/>
      <c r="C46" s="4" t="str">
        <f>IF(ISNA(VLOOKUP(B46,'Listes des charges'!$B$2:$F$449,2,FALSE)),"",VLOOKUP(B46,'Listes des charges'!$B$2:$F$449,2,FALSE))</f>
        <v/>
      </c>
      <c r="D46" s="18"/>
      <c r="E46" s="11" t="str">
        <f>IF(ISNA(VLOOKUP(B46,'Listes des charges'!$B$2:$F$449,4,FALSE)),"",VLOOKUP(B46,'Listes des charges'!$B$2:$F$449,4,FALSE))</f>
        <v/>
      </c>
      <c r="F46" s="11" t="str">
        <f t="shared" si="0"/>
        <v/>
      </c>
      <c r="G46" s="4"/>
      <c r="H46" s="32" t="str">
        <f t="shared" si="1"/>
        <v/>
      </c>
    </row>
    <row r="47" spans="2:8" outlineLevel="1" x14ac:dyDescent="0.25">
      <c r="B47" s="10"/>
      <c r="C47" s="10" t="str">
        <f>IF(ISNA(VLOOKUP(B47,'Listes des charges'!$B$2:$F$449,2,FALSE)),"",VLOOKUP(B47,'Listes des charges'!$B$2:$F$449,2,FALSE))</f>
        <v/>
      </c>
      <c r="D47" s="19"/>
      <c r="E47" s="12" t="str">
        <f>IF(ISNA(VLOOKUP(B47,'Listes des charges'!$B$2:$F$449,4,FALSE)),"",VLOOKUP(B47,'Listes des charges'!$B$2:$F$449,4,FALSE))</f>
        <v/>
      </c>
      <c r="F47" s="12" t="str">
        <f t="shared" si="0"/>
        <v/>
      </c>
      <c r="G47" s="10"/>
      <c r="H47" s="32" t="str">
        <f t="shared" si="1"/>
        <v/>
      </c>
    </row>
    <row r="48" spans="2:8" outlineLevel="1" x14ac:dyDescent="0.25"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0"/>
        <v/>
      </c>
      <c r="G48" s="4"/>
      <c r="H48" s="32" t="str">
        <f t="shared" si="1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02060"/>
  </sheetPr>
  <dimension ref="B1:L57"/>
  <sheetViews>
    <sheetView topLeftCell="A28" workbookViewId="0">
      <selection activeCell="F9" sqref="F9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/>
      <c r="D2" s="68"/>
      <c r="F2" s="7" t="s">
        <v>19</v>
      </c>
      <c r="G2" s="15"/>
      <c r="I2" s="75" t="s">
        <v>20</v>
      </c>
      <c r="J2" s="76"/>
      <c r="K2" s="69"/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/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 t="e">
        <f>SUM(F6:F36)</f>
        <v>#DIV/0!</v>
      </c>
    </row>
    <row r="7" spans="2:12" ht="15" customHeight="1" x14ac:dyDescent="0.25">
      <c r="B7" s="10" t="s">
        <v>22</v>
      </c>
      <c r="C7" s="10">
        <f>IF(ISNA(VLOOKUP(B7,'Listes des charges'!$B$2:$F$449,2,FALSE)),"",VLOOKUP(B7,'Listes des charges'!$B$2:$F$449,2,FALSE))</f>
        <v>0</v>
      </c>
      <c r="D7" s="19"/>
      <c r="E7" s="12">
        <f>IF(ISNA(VLOOKUP(B7,'Listes des charges'!$B$2:$F$449,4,FALSE)),"",VLOOKUP(B7,'Listes des charges'!$B$2:$F$449,4,FALSE))</f>
        <v>83.33</v>
      </c>
      <c r="F7" s="12" t="e">
        <f t="shared" ref="F7:F57" si="0">IF(B7="","",IF(D7&lt;&gt;"",((D7*E7)/1000),IF(D7="",(E7*2/3)/$K$2)))</f>
        <v>#DIV/0!</v>
      </c>
      <c r="G7" s="10"/>
      <c r="H7" s="32" t="e">
        <f t="shared" ref="H7:H57" si="1">IF(AND(F7&gt;0,F7&lt;&gt;""),1,"")</f>
        <v>#DIV/0!</v>
      </c>
      <c r="I7" s="66" t="s">
        <v>54</v>
      </c>
      <c r="J7" s="66"/>
      <c r="K7" s="66"/>
      <c r="L7" s="21" t="e">
        <f>SUM(F37:F80)</f>
        <v>#VALUE!</v>
      </c>
    </row>
    <row r="8" spans="2:12" ht="15" customHeight="1" x14ac:dyDescent="0.25">
      <c r="B8" s="5" t="s">
        <v>23</v>
      </c>
      <c r="C8" s="4">
        <f>IF(ISNA(VLOOKUP(B8,'Listes des charges'!$B$2:$F$449,2,FALSE)),"",VLOOKUP(B8,'Listes des charges'!$B$2:$F$449,2,FALSE))</f>
        <v>0</v>
      </c>
      <c r="D8" s="18"/>
      <c r="E8" s="11">
        <f>IF(ISNA(VLOOKUP(B8,'Listes des charges'!$B$2:$F$449,4,FALSE)),"",VLOOKUP(B8,'Listes des charges'!$B$2:$F$449,4,FALSE))</f>
        <v>956.0185185185187</v>
      </c>
      <c r="F8" s="11" t="e">
        <f t="shared" si="0"/>
        <v>#DIV/0!</v>
      </c>
      <c r="G8" s="4"/>
      <c r="H8" s="32" t="e">
        <f t="shared" si="1"/>
        <v>#DIV/0!</v>
      </c>
      <c r="I8" s="67" t="s">
        <v>4</v>
      </c>
      <c r="J8" s="67"/>
      <c r="K8" s="67"/>
      <c r="L8" s="22" t="e">
        <f>L6+L7</f>
        <v>#DIV/0!</v>
      </c>
    </row>
    <row r="9" spans="2:12" ht="15" customHeight="1" x14ac:dyDescent="0.25">
      <c r="B9" s="10" t="s">
        <v>24</v>
      </c>
      <c r="C9" s="10">
        <f>IF(ISNA(VLOOKUP(B9,'Listes des charges'!$B$2:$F$449,2,FALSE)),"",VLOOKUP(B9,'Listes des charges'!$B$2:$F$449,2,FALSE))</f>
        <v>0</v>
      </c>
      <c r="D9" s="19"/>
      <c r="E9" s="12">
        <f>IF(ISNA(VLOOKUP(B9,'Listes des charges'!$B$2:$F$449,4,FALSE)),"",VLOOKUP(B9,'Listes des charges'!$B$2:$F$449,4,FALSE))</f>
        <v>700</v>
      </c>
      <c r="F9" s="12" t="e">
        <f t="shared" si="0"/>
        <v>#DIV/0!</v>
      </c>
      <c r="G9" s="10"/>
      <c r="H9" s="32" t="e">
        <f t="shared" si="1"/>
        <v>#DIV/0!</v>
      </c>
      <c r="I9" s="66" t="s">
        <v>5</v>
      </c>
      <c r="J9" s="66"/>
      <c r="K9" s="66"/>
      <c r="L9" s="21" t="e">
        <f>AVERAGE(F:F)</f>
        <v>#DIV/0!</v>
      </c>
    </row>
    <row r="10" spans="2:12" ht="18.75" customHeight="1" x14ac:dyDescent="0.25">
      <c r="B10" s="5" t="s">
        <v>25</v>
      </c>
      <c r="C10" s="4">
        <f>IF(ISNA(VLOOKUP(B10,'Listes des charges'!$B$2:$F$449,2,FALSE)),"",VLOOKUP(B10,'Listes des charges'!$B$2:$F$449,2,FALSE))</f>
        <v>0</v>
      </c>
      <c r="D10" s="18"/>
      <c r="E10" s="11">
        <f>IF(ISNA(VLOOKUP(B10,'Listes des charges'!$B$2:$F$449,4,FALSE)),"",VLOOKUP(B10,'Listes des charges'!$B$2:$F$449,4,FALSE))</f>
        <v>66</v>
      </c>
      <c r="F10" s="11" t="e">
        <f t="shared" si="0"/>
        <v>#DIV/0!</v>
      </c>
      <c r="G10" s="4"/>
      <c r="H10" s="32" t="e">
        <f t="shared" si="1"/>
        <v>#DIV/0!</v>
      </c>
      <c r="I10" s="67" t="s">
        <v>6</v>
      </c>
      <c r="J10" s="67"/>
      <c r="K10" s="67"/>
      <c r="L10" s="26" t="e">
        <f>L7/L5</f>
        <v>#VALUE!</v>
      </c>
    </row>
    <row r="11" spans="2:12" ht="18.75" customHeight="1" x14ac:dyDescent="0.25">
      <c r="B11" s="10" t="s">
        <v>26</v>
      </c>
      <c r="C11" s="10">
        <f>IF(ISNA(VLOOKUP(B11,'Listes des charges'!$B$2:$F$449,2,FALSE)),"",VLOOKUP(B11,'Listes des charges'!$B$2:$F$449,2,FALSE))</f>
        <v>0</v>
      </c>
      <c r="D11" s="19"/>
      <c r="E11" s="12">
        <f>IF(ISNA(VLOOKUP(B11,'Listes des charges'!$B$2:$F$449,4,FALSE)),"",VLOOKUP(B11,'Listes des charges'!$B$2:$F$449,4,FALSE))</f>
        <v>41.67</v>
      </c>
      <c r="F11" s="12" t="e">
        <f t="shared" si="0"/>
        <v>#DIV/0!</v>
      </c>
      <c r="G11" s="10"/>
      <c r="H11" s="32" t="e">
        <f t="shared" si="1"/>
        <v>#DIV/0!</v>
      </c>
      <c r="I11" s="66" t="s">
        <v>57</v>
      </c>
      <c r="J11" s="66"/>
      <c r="K11" s="66"/>
      <c r="L11" s="23" t="e">
        <f>L6/L5</f>
        <v>#DIV/0!</v>
      </c>
    </row>
    <row r="12" spans="2:12" ht="18.75" customHeight="1" x14ac:dyDescent="0.25">
      <c r="B12" s="5" t="s">
        <v>27</v>
      </c>
      <c r="C12" s="4">
        <f>IF(ISNA(VLOOKUP(B12,'Listes des charges'!$B$2:$F$449,2,FALSE)),"",VLOOKUP(B12,'Listes des charges'!$B$2:$F$449,2,FALSE))</f>
        <v>0</v>
      </c>
      <c r="D12" s="18"/>
      <c r="E12" s="11">
        <f>IF(ISNA(VLOOKUP(B12,'Listes des charges'!$B$2:$F$449,4,FALSE)),"",VLOOKUP(B12,'Listes des charges'!$B$2:$F$449,4,FALSE))</f>
        <v>125</v>
      </c>
      <c r="F12" s="11" t="e">
        <f t="shared" si="0"/>
        <v>#DIV/0!</v>
      </c>
      <c r="G12" s="11"/>
      <c r="H12" s="32" t="e">
        <f t="shared" si="1"/>
        <v>#DIV/0!</v>
      </c>
      <c r="I12" s="67" t="s">
        <v>7</v>
      </c>
      <c r="J12" s="67"/>
      <c r="K12" s="67"/>
      <c r="L12" s="22" t="e">
        <f>L7*G2</f>
        <v>#VALUE!</v>
      </c>
    </row>
    <row r="13" spans="2:12" ht="15.75" customHeight="1" x14ac:dyDescent="0.25">
      <c r="B13" s="10" t="s">
        <v>28</v>
      </c>
      <c r="C13" s="10">
        <f>IF(ISNA(VLOOKUP(B13,'Listes des charges'!$B$2:$F$449,2,FALSE)),"",VLOOKUP(B13,'Listes des charges'!$B$2:$F$449,2,FALSE))</f>
        <v>0</v>
      </c>
      <c r="D13" s="19"/>
      <c r="E13" s="12">
        <f>IF(ISNA(VLOOKUP(B13,'Listes des charges'!$B$2:$F$449,4,FALSE)),"",VLOOKUP(B13,'Listes des charges'!$B$2:$F$449,4,FALSE))</f>
        <v>83.33</v>
      </c>
      <c r="F13" s="12" t="e">
        <f t="shared" si="0"/>
        <v>#DIV/0!</v>
      </c>
      <c r="G13" s="10"/>
      <c r="H13" s="32" t="e">
        <f t="shared" si="1"/>
        <v>#DIV/0!</v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5" t="s">
        <v>29</v>
      </c>
      <c r="C14" s="4">
        <f>IF(ISNA(VLOOKUP(B14,'Listes des charges'!$B$2:$F$449,2,FALSE)),"",VLOOKUP(B14,'Listes des charges'!$B$2:$F$449,2,FALSE))</f>
        <v>0</v>
      </c>
      <c r="D14" s="18"/>
      <c r="E14" s="11">
        <f>IF(ISNA(VLOOKUP(B14,'Listes des charges'!$B$2:$F$449,4,FALSE)),"",VLOOKUP(B14,'Listes des charges'!$B$2:$F$449,4,FALSE))</f>
        <v>41.67</v>
      </c>
      <c r="F14" s="11" t="e">
        <f t="shared" si="0"/>
        <v>#DIV/0!</v>
      </c>
      <c r="G14" s="4"/>
      <c r="H14" s="32" t="e">
        <f t="shared" si="1"/>
        <v>#DIV/0!</v>
      </c>
      <c r="I14" s="67" t="s">
        <v>56</v>
      </c>
      <c r="J14" s="67"/>
      <c r="K14" s="67"/>
      <c r="L14" s="22" t="e">
        <f>L12+(L12*L13)</f>
        <v>#VALUE!</v>
      </c>
    </row>
    <row r="15" spans="2:12" ht="15" customHeight="1" x14ac:dyDescent="0.25">
      <c r="B15" s="10" t="s">
        <v>30</v>
      </c>
      <c r="C15" s="10">
        <f>IF(ISNA(VLOOKUP(B15,'Listes des charges'!$B$2:$F$449,2,FALSE)),"",VLOOKUP(B15,'Listes des charges'!$B$2:$F$449,2,FALSE))</f>
        <v>0</v>
      </c>
      <c r="D15" s="19"/>
      <c r="E15" s="12">
        <f>IF(ISNA(VLOOKUP(B15,'Listes des charges'!$B$2:$F$449,4,FALSE)),"",VLOOKUP(B15,'Listes des charges'!$B$2:$F$449,4,FALSE))</f>
        <v>41.67</v>
      </c>
      <c r="F15" s="12" t="e">
        <f t="shared" si="0"/>
        <v>#DIV/0!</v>
      </c>
      <c r="G15" s="10"/>
      <c r="H15" s="32" t="e">
        <f t="shared" si="1"/>
        <v>#DIV/0!</v>
      </c>
      <c r="I15" s="66" t="s">
        <v>53</v>
      </c>
      <c r="J15" s="66"/>
      <c r="K15" s="66"/>
      <c r="L15" s="21" t="e">
        <f>L5-L7</f>
        <v>#VALUE!</v>
      </c>
    </row>
    <row r="16" spans="2:12" ht="18.75" customHeight="1" x14ac:dyDescent="0.25">
      <c r="B16" s="5" t="s">
        <v>31</v>
      </c>
      <c r="C16" s="4">
        <f>IF(ISNA(VLOOKUP(B16,'Listes des charges'!$B$2:$F$449,2,FALSE)),"",VLOOKUP(B16,'Listes des charges'!$B$2:$F$449,2,FALSE))</f>
        <v>0</v>
      </c>
      <c r="D16" s="18"/>
      <c r="E16" s="11">
        <f>IF(ISNA(VLOOKUP(B16,'Listes des charges'!$B$2:$F$449,4,FALSE)),"",VLOOKUP(B16,'Listes des charges'!$B$2:$F$449,4,FALSE))</f>
        <v>41.67</v>
      </c>
      <c r="F16" s="11" t="e">
        <f t="shared" si="0"/>
        <v>#DIV/0!</v>
      </c>
      <c r="G16" s="4"/>
      <c r="H16" s="32" t="e">
        <f t="shared" si="1"/>
        <v>#DIV/0!</v>
      </c>
      <c r="I16" s="67" t="s">
        <v>59</v>
      </c>
      <c r="J16" s="67"/>
      <c r="K16" s="67"/>
      <c r="L16" s="26" t="e">
        <f>L15/L5</f>
        <v>#VALUE!</v>
      </c>
    </row>
    <row r="17" spans="2:12" ht="18.75" customHeight="1" x14ac:dyDescent="0.25">
      <c r="B17" s="10" t="s">
        <v>32</v>
      </c>
      <c r="C17" s="10">
        <f>IF(ISNA(VLOOKUP(B17,'Listes des charges'!$B$2:$F$449,2,FALSE)),"",VLOOKUP(B17,'Listes des charges'!$B$2:$F$449,2,FALSE))</f>
        <v>0</v>
      </c>
      <c r="D17" s="19"/>
      <c r="E17" s="12">
        <f>IF(ISNA(VLOOKUP(B17,'Listes des charges'!$B$2:$F$449,4,FALSE)),"",VLOOKUP(B17,'Listes des charges'!$B$2:$F$449,4,FALSE))</f>
        <v>41.67</v>
      </c>
      <c r="F17" s="12" t="e">
        <f t="shared" si="0"/>
        <v>#DIV/0!</v>
      </c>
      <c r="G17" s="10"/>
      <c r="H17" s="32" t="e">
        <f t="shared" si="1"/>
        <v>#DIV/0!</v>
      </c>
      <c r="I17" s="66" t="s">
        <v>50</v>
      </c>
      <c r="J17" s="66"/>
      <c r="K17" s="66"/>
      <c r="L17" s="21" t="e">
        <f>L5-L8</f>
        <v>#DIV/0!</v>
      </c>
    </row>
    <row r="18" spans="2:12" ht="15.75" customHeight="1" x14ac:dyDescent="0.25">
      <c r="B18" s="5" t="s">
        <v>33</v>
      </c>
      <c r="C18" s="4">
        <f>IF(ISNA(VLOOKUP(B18,'Listes des charges'!$B$2:$F$449,2,FALSE)),"",VLOOKUP(B18,'Listes des charges'!$B$2:$F$449,2,FALSE))</f>
        <v>0</v>
      </c>
      <c r="D18" s="18"/>
      <c r="E18" s="11">
        <f>IF(ISNA(VLOOKUP(B18,'Listes des charges'!$B$2:$F$449,4,FALSE)),"",VLOOKUP(B18,'Listes des charges'!$B$2:$F$449,4,FALSE))</f>
        <v>41.67</v>
      </c>
      <c r="F18" s="11" t="e">
        <f t="shared" si="0"/>
        <v>#DIV/0!</v>
      </c>
      <c r="G18" s="4"/>
      <c r="H18" s="32" t="e">
        <f t="shared" si="1"/>
        <v>#DIV/0!</v>
      </c>
      <c r="I18" s="67" t="s">
        <v>58</v>
      </c>
      <c r="J18" s="67"/>
      <c r="K18" s="67"/>
      <c r="L18" s="26" t="e">
        <f>L17/L5</f>
        <v>#DIV/0!</v>
      </c>
    </row>
    <row r="19" spans="2:12" ht="20.25" customHeight="1" outlineLevel="1" x14ac:dyDescent="0.25">
      <c r="B19" s="10" t="s">
        <v>34</v>
      </c>
      <c r="C19" s="10">
        <f>IF(ISNA(VLOOKUP(B19,'Listes des charges'!$B$2:$F$449,2,FALSE)),"",VLOOKUP(B19,'Listes des charges'!$B$2:$F$449,2,FALSE))</f>
        <v>0</v>
      </c>
      <c r="D19" s="19"/>
      <c r="E19" s="12">
        <f>IF(ISNA(VLOOKUP(B19,'Listes des charges'!$B$2:$F$449,4,FALSE)),"",VLOOKUP(B19,'Listes des charges'!$B$2:$F$449,4,FALSE))</f>
        <v>41.67</v>
      </c>
      <c r="F19" s="12" t="e">
        <f t="shared" si="0"/>
        <v>#DIV/0!</v>
      </c>
      <c r="G19" s="10"/>
      <c r="H19" s="32" t="e">
        <f t="shared" si="1"/>
        <v>#DIV/0!</v>
      </c>
      <c r="I19" s="66" t="s">
        <v>51</v>
      </c>
      <c r="J19" s="66"/>
      <c r="K19" s="66"/>
      <c r="L19" s="21" t="e">
        <f>L17*K2</f>
        <v>#DIV/0!</v>
      </c>
    </row>
    <row r="20" spans="2:12" ht="15.75" outlineLevel="1" x14ac:dyDescent="0.25">
      <c r="B20" s="5" t="s">
        <v>35</v>
      </c>
      <c r="C20" s="4">
        <f>IF(ISNA(VLOOKUP(B20,'Listes des charges'!$B$2:$F$449,2,FALSE)),"",VLOOKUP(B20,'Listes des charges'!$B$2:$F$449,2,FALSE))</f>
        <v>0</v>
      </c>
      <c r="D20" s="18"/>
      <c r="E20" s="11">
        <f>IF(ISNA(VLOOKUP(B20,'Listes des charges'!$B$2:$F$449,4,FALSE)),"",VLOOKUP(B20,'Listes des charges'!$B$2:$F$449,4,FALSE))</f>
        <v>41.67</v>
      </c>
      <c r="F20" s="11" t="e">
        <f t="shared" si="0"/>
        <v>#DIV/0!</v>
      </c>
      <c r="G20" s="4"/>
      <c r="H20" s="32" t="e">
        <f t="shared" si="1"/>
        <v>#DIV/0!</v>
      </c>
      <c r="I20" s="67" t="s">
        <v>52</v>
      </c>
      <c r="J20" s="67"/>
      <c r="K20" s="67"/>
      <c r="L20" s="22" t="e">
        <f>L19*12</f>
        <v>#DIV/0!</v>
      </c>
    </row>
    <row r="21" spans="2:12" outlineLevel="1" x14ac:dyDescent="0.25">
      <c r="B21" s="10" t="s">
        <v>36</v>
      </c>
      <c r="C21" s="10">
        <f>IF(ISNA(VLOOKUP(B21,'Listes des charges'!$B$2:$F$449,2,FALSE)),"",VLOOKUP(B21,'Listes des charges'!$B$2:$F$449,2,FALSE))</f>
        <v>0</v>
      </c>
      <c r="D21" s="19"/>
      <c r="E21" s="12">
        <f>IF(ISNA(VLOOKUP(B21,'Listes des charges'!$B$2:$F$449,4,FALSE)),"",VLOOKUP(B21,'Listes des charges'!$B$2:$F$449,4,FALSE))</f>
        <v>83.33</v>
      </c>
      <c r="F21" s="12" t="e">
        <f t="shared" si="0"/>
        <v>#DIV/0!</v>
      </c>
      <c r="G21" s="10"/>
      <c r="H21" s="32" t="e">
        <f t="shared" si="1"/>
        <v>#DIV/0!</v>
      </c>
    </row>
    <row r="22" spans="2:12" outlineLevel="1" x14ac:dyDescent="0.25">
      <c r="B22" s="5" t="s">
        <v>37</v>
      </c>
      <c r="C22" s="4">
        <f>IF(ISNA(VLOOKUP(B22,'Listes des charges'!$B$2:$F$449,2,FALSE)),"",VLOOKUP(B22,'Listes des charges'!$B$2:$F$449,2,FALSE))</f>
        <v>0</v>
      </c>
      <c r="D22" s="18"/>
      <c r="E22" s="11">
        <f>IF(ISNA(VLOOKUP(B22,'Listes des charges'!$B$2:$F$449,4,FALSE)),"",VLOOKUP(B22,'Listes des charges'!$B$2:$F$449,4,FALSE))</f>
        <v>1500</v>
      </c>
      <c r="F22" s="11" t="e">
        <f t="shared" si="0"/>
        <v>#DIV/0!</v>
      </c>
      <c r="G22" s="4"/>
      <c r="H22" s="32" t="e">
        <f t="shared" si="1"/>
        <v>#DIV/0!</v>
      </c>
    </row>
    <row r="23" spans="2:12" outlineLevel="1" x14ac:dyDescent="0.25">
      <c r="B23" s="10" t="s">
        <v>38</v>
      </c>
      <c r="C23" s="10">
        <f>IF(ISNA(VLOOKUP(B23,'Listes des charges'!$B$2:$F$449,2,FALSE)),"",VLOOKUP(B23,'Listes des charges'!$B$2:$F$449,2,FALSE))</f>
        <v>0</v>
      </c>
      <c r="D23" s="19"/>
      <c r="E23" s="12">
        <f>IF(ISNA(VLOOKUP(B23,'Listes des charges'!$B$2:$F$449,4,FALSE)),"",VLOOKUP(B23,'Listes des charges'!$B$2:$F$449,4,FALSE))</f>
        <v>450.42</v>
      </c>
      <c r="F23" s="12" t="e">
        <f t="shared" si="0"/>
        <v>#DIV/0!</v>
      </c>
      <c r="G23" s="10"/>
      <c r="H23" s="32" t="e">
        <f t="shared" si="1"/>
        <v>#DIV/0!</v>
      </c>
    </row>
    <row r="24" spans="2:12" outlineLevel="1" x14ac:dyDescent="0.25">
      <c r="B24" s="5" t="s">
        <v>39</v>
      </c>
      <c r="C24" s="4">
        <f>IF(ISNA(VLOOKUP(B24,'Listes des charges'!$B$2:$F$449,2,FALSE)),"",VLOOKUP(B24,'Listes des charges'!$B$2:$F$449,2,FALSE))</f>
        <v>0</v>
      </c>
      <c r="D24" s="18"/>
      <c r="E24" s="11">
        <f>IF(ISNA(VLOOKUP(B24,'Listes des charges'!$B$2:$F$449,4,FALSE)),"",VLOOKUP(B24,'Listes des charges'!$B$2:$F$449,4,FALSE))</f>
        <v>279.07</v>
      </c>
      <c r="F24" s="11" t="e">
        <f t="shared" si="0"/>
        <v>#DIV/0!</v>
      </c>
      <c r="G24" s="4"/>
      <c r="H24" s="32" t="e">
        <f t="shared" si="1"/>
        <v>#DIV/0!</v>
      </c>
      <c r="I24" s="28"/>
    </row>
    <row r="25" spans="2:12" outlineLevel="1" x14ac:dyDescent="0.25">
      <c r="B25" s="10" t="s">
        <v>40</v>
      </c>
      <c r="C25" s="10">
        <f>IF(ISNA(VLOOKUP(B25,'Listes des charges'!$B$2:$F$449,2,FALSE)),"",VLOOKUP(B25,'Listes des charges'!$B$2:$F$449,2,FALSE))</f>
        <v>0</v>
      </c>
      <c r="D25" s="19"/>
      <c r="E25" s="12">
        <f>IF(ISNA(VLOOKUP(B25,'Listes des charges'!$B$2:$F$449,4,FALSE)),"",VLOOKUP(B25,'Listes des charges'!$B$2:$F$449,4,FALSE))</f>
        <v>1359.41</v>
      </c>
      <c r="F25" s="12" t="e">
        <f t="shared" si="0"/>
        <v>#DIV/0!</v>
      </c>
      <c r="G25" s="10"/>
      <c r="H25" s="32" t="e">
        <f t="shared" si="1"/>
        <v>#DIV/0!</v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8" t="s">
        <v>193</v>
      </c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e">
        <f t="shared" si="0"/>
        <v>#VALUE!</v>
      </c>
      <c r="G38" s="4"/>
      <c r="H38" s="32" t="e">
        <f t="shared" si="1"/>
        <v>#VALUE!</v>
      </c>
    </row>
    <row r="39" spans="2:8" outlineLevel="1" x14ac:dyDescent="0.25">
      <c r="B39" s="10" t="s">
        <v>180</v>
      </c>
      <c r="C39" s="10" t="str">
        <f>IF(ISNA(VLOOKUP(B39,'Listes des charges'!$B$2:$F$449,2,FALSE)),"",VLOOKUP(B39,'Listes des charges'!$B$2:$F$449,2,FALSE))</f>
        <v>gr</v>
      </c>
      <c r="D39" s="19">
        <v>166</v>
      </c>
      <c r="E39" s="12">
        <f>IF(ISNA(VLOOKUP(B39,'Listes des charges'!$B$2:$F$449,4,FALSE)),"",VLOOKUP(B39,'Listes des charges'!$B$2:$F$449,4,FALSE))</f>
        <v>3.88</v>
      </c>
      <c r="F39" s="12">
        <f t="shared" si="0"/>
        <v>0.64407999999999987</v>
      </c>
      <c r="G39" s="10"/>
      <c r="H39" s="32">
        <f t="shared" si="1"/>
        <v>1</v>
      </c>
    </row>
    <row r="40" spans="2:8" outlineLevel="1" x14ac:dyDescent="0.25">
      <c r="B40" s="5" t="s">
        <v>195</v>
      </c>
      <c r="C40" s="4" t="str">
        <f>IF(ISNA(VLOOKUP(B40,'Listes des charges'!$B$2:$F$449,2,FALSE)),"",VLOOKUP(B40,'Listes des charges'!$B$2:$F$449,2,FALSE))</f>
        <v>gr</v>
      </c>
      <c r="D40" s="18">
        <v>1</v>
      </c>
      <c r="E40" s="11">
        <f>IF(ISNA(VLOOKUP(B40,'Listes des charges'!$B$2:$F$449,4,FALSE)),"",VLOOKUP(B40,'Listes des charges'!$B$2:$F$449,4,FALSE))</f>
        <v>69.8</v>
      </c>
      <c r="F40" s="11">
        <f t="shared" si="0"/>
        <v>6.9800000000000001E-2</v>
      </c>
      <c r="G40" s="4"/>
      <c r="H40" s="32">
        <f t="shared" si="1"/>
        <v>1</v>
      </c>
    </row>
    <row r="41" spans="2:8" outlineLevel="1" x14ac:dyDescent="0.25">
      <c r="B41" s="10" t="s">
        <v>184</v>
      </c>
      <c r="C41" s="10" t="str">
        <f>IF(ISNA(VLOOKUP(B41,'Listes des charges'!$B$2:$F$449,2,FALSE)),"",VLOOKUP(B41,'Listes des charges'!$B$2:$F$449,2,FALSE))</f>
        <v>gr</v>
      </c>
      <c r="D41" s="19">
        <v>3</v>
      </c>
      <c r="E41" s="12">
        <f>IF(ISNA(VLOOKUP(B41,'Listes des charges'!$B$2:$F$449,4,FALSE)),"",VLOOKUP(B41,'Listes des charges'!$B$2:$F$449,4,FALSE))</f>
        <v>14.51</v>
      </c>
      <c r="F41" s="12">
        <f t="shared" si="0"/>
        <v>4.3529999999999999E-2</v>
      </c>
      <c r="G41" s="10"/>
      <c r="H41" s="32">
        <f t="shared" si="1"/>
        <v>1</v>
      </c>
    </row>
    <row r="42" spans="2:8" outlineLevel="1" x14ac:dyDescent="0.25">
      <c r="B42" s="5" t="s">
        <v>194</v>
      </c>
      <c r="C42" s="4" t="str">
        <f>IF(ISNA(VLOOKUP(B42,'Listes des charges'!$B$2:$F$449,2,FALSE)),"",VLOOKUP(B42,'Listes des charges'!$B$2:$F$449,2,FALSE))</f>
        <v>gr</v>
      </c>
      <c r="D42" s="18">
        <v>0.1</v>
      </c>
      <c r="E42" s="11">
        <f>IF(ISNA(VLOOKUP(B42,'Listes des charges'!$B$2:$F$449,4,FALSE)),"",VLOOKUP(B42,'Listes des charges'!$B$2:$F$449,4,FALSE))</f>
        <v>0</v>
      </c>
      <c r="F42" s="11">
        <f t="shared" si="0"/>
        <v>0</v>
      </c>
      <c r="G42" s="4"/>
      <c r="H42" s="32" t="str">
        <f t="shared" si="1"/>
        <v/>
      </c>
    </row>
    <row r="43" spans="2:8" outlineLevel="1" x14ac:dyDescent="0.25">
      <c r="B43" s="10" t="s">
        <v>182</v>
      </c>
      <c r="C43" s="10" t="str">
        <f>IF(ISNA(VLOOKUP(B43,'Listes des charges'!$B$2:$F$449,2,FALSE)),"",VLOOKUP(B43,'Listes des charges'!$B$2:$F$449,2,FALSE))</f>
        <v>gr</v>
      </c>
      <c r="D43" s="19">
        <v>4.2</v>
      </c>
      <c r="E43" s="12">
        <f>IF(ISNA(VLOOKUP(B43,'Listes des charges'!$B$2:$F$449,4,FALSE)),"",VLOOKUP(B43,'Listes des charges'!$B$2:$F$449,4,FALSE))</f>
        <v>0</v>
      </c>
      <c r="F43" s="12">
        <f t="shared" si="0"/>
        <v>0</v>
      </c>
      <c r="G43" s="10"/>
      <c r="H43" s="32" t="str">
        <f t="shared" si="1"/>
        <v/>
      </c>
    </row>
    <row r="44" spans="2:8" outlineLevel="1" x14ac:dyDescent="0.25">
      <c r="B44" s="48" t="s">
        <v>196</v>
      </c>
      <c r="C44" s="4">
        <f>IF(ISNA(VLOOKUP(B44,'Listes des charges'!$B$2:$F$449,2,FALSE)),"",VLOOKUP(B44,'Listes des charges'!$B$2:$F$449,2,FALSE))</f>
        <v>0</v>
      </c>
      <c r="D44" s="18"/>
      <c r="E44" s="11">
        <f>IF(ISNA(VLOOKUP(B44,'Listes des charges'!$B$2:$F$449,4,FALSE)),"",VLOOKUP(B44,'Listes des charges'!$B$2:$F$449,4,FALSE))</f>
        <v>0</v>
      </c>
      <c r="F44" s="11" t="e">
        <f t="shared" si="0"/>
        <v>#DIV/0!</v>
      </c>
      <c r="G44" s="4"/>
      <c r="H44" s="32" t="e">
        <f t="shared" si="1"/>
        <v>#DIV/0!</v>
      </c>
    </row>
    <row r="45" spans="2:8" outlineLevel="1" x14ac:dyDescent="0.25">
      <c r="B45" s="10"/>
      <c r="C45" s="10" t="str">
        <f>IF(ISNA(VLOOKUP(B45,'Listes des charges'!$B$2:$F$449,2,FALSE)),"",VLOOKUP(B45,'Listes des charges'!$B$2:$F$449,2,FALSE))</f>
        <v/>
      </c>
      <c r="D45" s="19"/>
      <c r="E45" s="12" t="str">
        <f>IF(ISNA(VLOOKUP(B45,'Listes des charges'!$B$2:$F$449,4,FALSE)),"",VLOOKUP(B45,'Listes des charges'!$B$2:$F$449,4,FALSE))</f>
        <v/>
      </c>
      <c r="F45" s="12" t="str">
        <f t="shared" si="0"/>
        <v/>
      </c>
      <c r="G45" s="10"/>
      <c r="H45" s="32" t="str">
        <f t="shared" si="1"/>
        <v/>
      </c>
    </row>
    <row r="46" spans="2:8" outlineLevel="1" x14ac:dyDescent="0.25">
      <c r="B46" s="4"/>
      <c r="C46" s="4" t="str">
        <f>IF(ISNA(VLOOKUP(B46,'Listes des charges'!$B$2:$F$449,2,FALSE)),"",VLOOKUP(B46,'Listes des charges'!$B$2:$F$449,2,FALSE))</f>
        <v/>
      </c>
      <c r="D46" s="18"/>
      <c r="E46" s="11" t="str">
        <f>IF(ISNA(VLOOKUP(B46,'Listes des charges'!$B$2:$F$449,4,FALSE)),"",VLOOKUP(B46,'Listes des charges'!$B$2:$F$449,4,FALSE))</f>
        <v/>
      </c>
      <c r="F46" s="11" t="str">
        <f t="shared" si="0"/>
        <v/>
      </c>
      <c r="G46" s="4"/>
      <c r="H46" s="32" t="str">
        <f t="shared" si="1"/>
        <v/>
      </c>
    </row>
    <row r="47" spans="2:8" outlineLevel="1" x14ac:dyDescent="0.25">
      <c r="B47" s="10"/>
      <c r="C47" s="10" t="str">
        <f>IF(ISNA(VLOOKUP(B47,'Listes des charges'!$B$2:$F$449,2,FALSE)),"",VLOOKUP(B47,'Listes des charges'!$B$2:$F$449,2,FALSE))</f>
        <v/>
      </c>
      <c r="D47" s="19"/>
      <c r="E47" s="12" t="str">
        <f>IF(ISNA(VLOOKUP(B47,'Listes des charges'!$B$2:$F$449,4,FALSE)),"",VLOOKUP(B47,'Listes des charges'!$B$2:$F$449,4,FALSE))</f>
        <v/>
      </c>
      <c r="F47" s="12" t="str">
        <f t="shared" si="0"/>
        <v/>
      </c>
      <c r="G47" s="10"/>
      <c r="H47" s="32" t="str">
        <f t="shared" si="1"/>
        <v/>
      </c>
    </row>
    <row r="48" spans="2:8" outlineLevel="1" x14ac:dyDescent="0.25"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0"/>
        <v/>
      </c>
      <c r="G48" s="4"/>
      <c r="H48" s="32" t="str">
        <f t="shared" si="1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FF0000"/>
  </sheetPr>
  <dimension ref="B1:L57"/>
  <sheetViews>
    <sheetView zoomScale="85" zoomScaleNormal="85" workbookViewId="0">
      <pane xSplit="2" ySplit="5" topLeftCell="C6" activePane="bottomRight" state="frozen"/>
      <selection activeCell="F9" sqref="F9"/>
      <selection pane="topRight" activeCell="F9" sqref="F9"/>
      <selection pane="bottomLeft" activeCell="F9" sqref="F9"/>
      <selection pane="bottomRight" activeCell="G13" sqref="G13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 t="str">
        <f>'Sommaire des pizzas'!C20</f>
        <v>Pizza 19</v>
      </c>
      <c r="D2" s="68"/>
      <c r="F2" s="7" t="s">
        <v>19</v>
      </c>
      <c r="G2" s="15"/>
      <c r="I2" s="75" t="s">
        <v>20</v>
      </c>
      <c r="J2" s="76"/>
      <c r="K2" s="69"/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/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>
        <v>11</v>
      </c>
    </row>
    <row r="6" spans="2:12" ht="15" customHeight="1" x14ac:dyDescent="0.25">
      <c r="B6" s="25" t="s">
        <v>41</v>
      </c>
      <c r="C6" s="45"/>
      <c r="D6" s="46"/>
      <c r="E6" s="46"/>
      <c r="F6" s="46"/>
      <c r="G6" s="47"/>
      <c r="H6" s="32" t="str">
        <f>IF(AND(F6&gt;0,F6&lt;&gt;""),1,"")</f>
        <v/>
      </c>
      <c r="I6" s="67" t="s">
        <v>55</v>
      </c>
      <c r="J6" s="67"/>
      <c r="K6" s="67"/>
      <c r="L6" s="22">
        <f>SUM(F6:F36)</f>
        <v>0</v>
      </c>
    </row>
    <row r="7" spans="2:12" ht="15" customHeight="1" x14ac:dyDescent="0.25">
      <c r="B7" s="10"/>
      <c r="C7" s="10"/>
      <c r="D7" s="19"/>
      <c r="E7" s="12"/>
      <c r="F7" s="12"/>
      <c r="G7" s="10"/>
      <c r="H7" s="32" t="str">
        <f t="shared" ref="H7:H57" si="0">IF(AND(F7&gt;0,F7&lt;&gt;""),1,"")</f>
        <v/>
      </c>
      <c r="I7" s="66" t="s">
        <v>54</v>
      </c>
      <c r="J7" s="66"/>
      <c r="K7" s="66"/>
      <c r="L7" s="21">
        <f>SUM(F37:F80)</f>
        <v>0</v>
      </c>
    </row>
    <row r="8" spans="2:12" ht="15" customHeight="1" x14ac:dyDescent="0.25">
      <c r="B8" s="4"/>
      <c r="C8" s="4"/>
      <c r="D8" s="18"/>
      <c r="E8" s="11"/>
      <c r="F8" s="11"/>
      <c r="G8" s="4"/>
      <c r="H8" s="32" t="str">
        <f t="shared" si="0"/>
        <v/>
      </c>
      <c r="I8" s="67" t="s">
        <v>4</v>
      </c>
      <c r="J8" s="67"/>
      <c r="K8" s="67"/>
      <c r="L8" s="22">
        <f>L6+L7</f>
        <v>0</v>
      </c>
    </row>
    <row r="9" spans="2:12" ht="15" customHeight="1" x14ac:dyDescent="0.25">
      <c r="B9" s="10"/>
      <c r="C9" s="10"/>
      <c r="D9" s="19"/>
      <c r="E9" s="12"/>
      <c r="F9" s="12"/>
      <c r="G9" s="10"/>
      <c r="H9" s="32" t="str">
        <f t="shared" si="0"/>
        <v/>
      </c>
      <c r="I9" s="66" t="s">
        <v>5</v>
      </c>
      <c r="J9" s="66"/>
      <c r="K9" s="66"/>
      <c r="L9" s="21" t="e">
        <f>AVERAGE(F:F)</f>
        <v>#DIV/0!</v>
      </c>
    </row>
    <row r="10" spans="2:12" ht="18.75" customHeight="1" x14ac:dyDescent="0.25">
      <c r="B10" s="4"/>
      <c r="C10" s="4"/>
      <c r="D10" s="18"/>
      <c r="E10" s="11"/>
      <c r="F10" s="11"/>
      <c r="G10" s="4"/>
      <c r="H10" s="32" t="str">
        <f t="shared" si="0"/>
        <v/>
      </c>
      <c r="I10" s="67" t="s">
        <v>6</v>
      </c>
      <c r="J10" s="67"/>
      <c r="K10" s="67"/>
      <c r="L10" s="26">
        <f>L7/L5</f>
        <v>0</v>
      </c>
    </row>
    <row r="11" spans="2:12" ht="18.75" customHeight="1" x14ac:dyDescent="0.25">
      <c r="B11" s="10"/>
      <c r="C11" s="10"/>
      <c r="D11" s="19"/>
      <c r="E11" s="12"/>
      <c r="F11" s="12"/>
      <c r="G11" s="10"/>
      <c r="H11" s="32" t="str">
        <f t="shared" si="0"/>
        <v/>
      </c>
      <c r="I11" s="66" t="s">
        <v>57</v>
      </c>
      <c r="J11" s="66"/>
      <c r="K11" s="66"/>
      <c r="L11" s="23">
        <f>L6/L5</f>
        <v>0</v>
      </c>
    </row>
    <row r="12" spans="2:12" ht="18.75" customHeight="1" x14ac:dyDescent="0.25">
      <c r="B12" s="4"/>
      <c r="C12" s="4"/>
      <c r="D12" s="18"/>
      <c r="E12" s="11"/>
      <c r="F12" s="11"/>
      <c r="G12" s="11"/>
      <c r="H12" s="32" t="str">
        <f t="shared" si="0"/>
        <v/>
      </c>
      <c r="I12" s="67" t="s">
        <v>7</v>
      </c>
      <c r="J12" s="67"/>
      <c r="K12" s="67"/>
      <c r="L12" s="22">
        <f>L7*G2</f>
        <v>0</v>
      </c>
    </row>
    <row r="13" spans="2:12" ht="15.75" customHeight="1" x14ac:dyDescent="0.25">
      <c r="B13" s="10"/>
      <c r="C13" s="10"/>
      <c r="D13" s="19"/>
      <c r="E13" s="12"/>
      <c r="F13" s="12"/>
      <c r="G13" s="10"/>
      <c r="H13" s="32" t="str">
        <f t="shared" si="0"/>
        <v/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4"/>
      <c r="C14" s="4"/>
      <c r="D14" s="18"/>
      <c r="E14" s="11"/>
      <c r="F14" s="11"/>
      <c r="G14" s="4"/>
      <c r="H14" s="32" t="str">
        <f t="shared" si="0"/>
        <v/>
      </c>
      <c r="I14" s="67" t="s">
        <v>56</v>
      </c>
      <c r="J14" s="67"/>
      <c r="K14" s="67"/>
      <c r="L14" s="22">
        <f>L12+(L12*L13)</f>
        <v>0</v>
      </c>
    </row>
    <row r="15" spans="2:12" ht="15" customHeight="1" x14ac:dyDescent="0.25">
      <c r="B15" s="10"/>
      <c r="C15" s="10"/>
      <c r="D15" s="19"/>
      <c r="E15" s="12"/>
      <c r="F15" s="12"/>
      <c r="G15" s="10"/>
      <c r="H15" s="32" t="str">
        <f t="shared" si="0"/>
        <v/>
      </c>
      <c r="I15" s="66" t="s">
        <v>53</v>
      </c>
      <c r="J15" s="66"/>
      <c r="K15" s="66"/>
      <c r="L15" s="21">
        <f>L5-L7</f>
        <v>11</v>
      </c>
    </row>
    <row r="16" spans="2:12" ht="18.75" customHeight="1" x14ac:dyDescent="0.25">
      <c r="B16" s="4"/>
      <c r="C16" s="4"/>
      <c r="D16" s="18"/>
      <c r="E16" s="11"/>
      <c r="F16" s="11"/>
      <c r="G16" s="4"/>
      <c r="H16" s="32" t="str">
        <f t="shared" si="0"/>
        <v/>
      </c>
      <c r="I16" s="67" t="s">
        <v>59</v>
      </c>
      <c r="J16" s="67"/>
      <c r="K16" s="67"/>
      <c r="L16" s="26">
        <f>L15/L5</f>
        <v>1</v>
      </c>
    </row>
    <row r="17" spans="2:12" ht="18.75" customHeight="1" x14ac:dyDescent="0.25">
      <c r="B17" s="10"/>
      <c r="C17" s="10"/>
      <c r="D17" s="19"/>
      <c r="E17" s="12"/>
      <c r="F17" s="12"/>
      <c r="G17" s="10"/>
      <c r="H17" s="32" t="str">
        <f t="shared" si="0"/>
        <v/>
      </c>
      <c r="I17" s="66" t="s">
        <v>50</v>
      </c>
      <c r="J17" s="66"/>
      <c r="K17" s="66"/>
      <c r="L17" s="21">
        <f>L5-L8</f>
        <v>11</v>
      </c>
    </row>
    <row r="18" spans="2:12" ht="15.75" customHeight="1" x14ac:dyDescent="0.25">
      <c r="B18" s="4"/>
      <c r="C18" s="4"/>
      <c r="D18" s="18"/>
      <c r="E18" s="11"/>
      <c r="F18" s="11"/>
      <c r="G18" s="4"/>
      <c r="H18" s="32" t="str">
        <f t="shared" si="0"/>
        <v/>
      </c>
      <c r="I18" s="67" t="s">
        <v>58</v>
      </c>
      <c r="J18" s="67"/>
      <c r="K18" s="67"/>
      <c r="L18" s="26">
        <f>L17/L5</f>
        <v>1</v>
      </c>
    </row>
    <row r="19" spans="2:12" ht="20.25" customHeight="1" outlineLevel="1" x14ac:dyDescent="0.25">
      <c r="B19" s="10"/>
      <c r="C19" s="10"/>
      <c r="D19" s="19"/>
      <c r="E19" s="12"/>
      <c r="F19" s="12"/>
      <c r="G19" s="10"/>
      <c r="H19" s="32" t="str">
        <f t="shared" si="0"/>
        <v/>
      </c>
      <c r="I19" s="66" t="s">
        <v>51</v>
      </c>
      <c r="J19" s="66"/>
      <c r="K19" s="66"/>
      <c r="L19" s="21">
        <f>L17*K2</f>
        <v>0</v>
      </c>
    </row>
    <row r="20" spans="2:12" ht="15.75" outlineLevel="1" x14ac:dyDescent="0.25">
      <c r="B20" s="4"/>
      <c r="C20" s="4"/>
      <c r="D20" s="18"/>
      <c r="E20" s="11"/>
      <c r="F20" s="11"/>
      <c r="G20" s="4"/>
      <c r="H20" s="32" t="str">
        <f t="shared" si="0"/>
        <v/>
      </c>
      <c r="I20" s="67" t="s">
        <v>52</v>
      </c>
      <c r="J20" s="67"/>
      <c r="K20" s="67"/>
      <c r="L20" s="22">
        <f>L19*12</f>
        <v>0</v>
      </c>
    </row>
    <row r="21" spans="2:12" outlineLevel="1" x14ac:dyDescent="0.25">
      <c r="B21" s="10"/>
      <c r="C21" s="10"/>
      <c r="D21" s="19"/>
      <c r="E21" s="12"/>
      <c r="F21" s="12"/>
      <c r="G21" s="10"/>
      <c r="H21" s="32" t="str">
        <f t="shared" si="0"/>
        <v/>
      </c>
    </row>
    <row r="22" spans="2:12" outlineLevel="1" x14ac:dyDescent="0.25">
      <c r="B22" s="4"/>
      <c r="C22" s="4"/>
      <c r="D22" s="18"/>
      <c r="E22" s="11"/>
      <c r="F22" s="11"/>
      <c r="G22" s="4"/>
      <c r="H22" s="32" t="str">
        <f t="shared" si="0"/>
        <v/>
      </c>
    </row>
    <row r="23" spans="2:12" outlineLevel="1" x14ac:dyDescent="0.25">
      <c r="B23" s="10"/>
      <c r="C23" s="10"/>
      <c r="D23" s="19"/>
      <c r="E23" s="12"/>
      <c r="F23" s="12"/>
      <c r="G23" s="10"/>
      <c r="H23" s="32" t="str">
        <f t="shared" si="0"/>
        <v/>
      </c>
    </row>
    <row r="24" spans="2:12" outlineLevel="1" x14ac:dyDescent="0.25">
      <c r="B24" s="4"/>
      <c r="C24" s="4"/>
      <c r="D24" s="18"/>
      <c r="E24" s="11"/>
      <c r="F24" s="11"/>
      <c r="G24" s="4"/>
      <c r="H24" s="32" t="str">
        <f t="shared" si="0"/>
        <v/>
      </c>
      <c r="I24" s="28"/>
    </row>
    <row r="25" spans="2:12" outlineLevel="1" x14ac:dyDescent="0.25">
      <c r="B25" s="10"/>
      <c r="C25" s="10"/>
      <c r="D25" s="19"/>
      <c r="E25" s="12"/>
      <c r="F25" s="12"/>
      <c r="G25" s="10"/>
      <c r="H25" s="32" t="str">
        <f t="shared" si="0"/>
        <v/>
      </c>
    </row>
    <row r="26" spans="2:12" outlineLevel="1" x14ac:dyDescent="0.25">
      <c r="B26" s="4"/>
      <c r="C26" s="4"/>
      <c r="D26" s="18"/>
      <c r="E26" s="11"/>
      <c r="F26" s="11"/>
      <c r="G26" s="4"/>
      <c r="H26" s="32" t="str">
        <f t="shared" si="0"/>
        <v/>
      </c>
    </row>
    <row r="27" spans="2:12" outlineLevel="1" x14ac:dyDescent="0.25">
      <c r="B27" s="10"/>
      <c r="C27" s="10"/>
      <c r="D27" s="19"/>
      <c r="E27" s="12"/>
      <c r="F27" s="12"/>
      <c r="G27" s="10"/>
      <c r="H27" s="32" t="str">
        <f t="shared" si="0"/>
        <v/>
      </c>
    </row>
    <row r="28" spans="2:12" outlineLevel="1" x14ac:dyDescent="0.25">
      <c r="B28" s="4"/>
      <c r="C28" s="4"/>
      <c r="D28" s="18"/>
      <c r="E28" s="11"/>
      <c r="F28" s="11"/>
      <c r="G28" s="4"/>
      <c r="H28" s="32" t="str">
        <f t="shared" si="0"/>
        <v/>
      </c>
    </row>
    <row r="29" spans="2:12" outlineLevel="1" x14ac:dyDescent="0.25">
      <c r="B29" s="10"/>
      <c r="C29" s="10"/>
      <c r="D29" s="19"/>
      <c r="E29" s="12"/>
      <c r="F29" s="12"/>
      <c r="G29" s="10"/>
      <c r="H29" s="32" t="str">
        <f t="shared" si="0"/>
        <v/>
      </c>
    </row>
    <row r="30" spans="2:12" outlineLevel="1" x14ac:dyDescent="0.25">
      <c r="B30" s="4"/>
      <c r="C30" s="4"/>
      <c r="D30" s="18"/>
      <c r="E30" s="11"/>
      <c r="F30" s="11"/>
      <c r="G30" s="4"/>
      <c r="H30" s="32" t="str">
        <f t="shared" si="0"/>
        <v/>
      </c>
    </row>
    <row r="31" spans="2:12" outlineLevel="1" x14ac:dyDescent="0.25">
      <c r="B31" s="10"/>
      <c r="C31" s="10"/>
      <c r="D31" s="19"/>
      <c r="E31" s="12"/>
      <c r="F31" s="12"/>
      <c r="G31" s="10"/>
      <c r="H31" s="32" t="str">
        <f t="shared" si="0"/>
        <v/>
      </c>
    </row>
    <row r="32" spans="2:12" outlineLevel="1" x14ac:dyDescent="0.25">
      <c r="B32" s="4"/>
      <c r="C32" s="4"/>
      <c r="D32" s="18"/>
      <c r="E32" s="11"/>
      <c r="F32" s="11"/>
      <c r="G32" s="4"/>
      <c r="H32" s="32" t="str">
        <f t="shared" si="0"/>
        <v/>
      </c>
    </row>
    <row r="33" spans="2:8" outlineLevel="1" x14ac:dyDescent="0.25">
      <c r="B33" s="10"/>
      <c r="C33" s="10"/>
      <c r="D33" s="19"/>
      <c r="E33" s="12"/>
      <c r="F33" s="12"/>
      <c r="G33" s="10"/>
      <c r="H33" s="32" t="str">
        <f t="shared" si="0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ref="F7:F57" si="1">IF(B34="","",IF(D34&lt;&gt;"",((D34*E34)/1000),IF(D34="",(E34*2/3)/$K$2)))</f>
        <v/>
      </c>
      <c r="G34" s="4"/>
      <c r="H34" s="32" t="str">
        <f t="shared" si="0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1"/>
        <v/>
      </c>
      <c r="G35" s="10"/>
      <c r="H35" s="32" t="str">
        <f t="shared" si="0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1"/>
        <v/>
      </c>
      <c r="G36" s="4"/>
      <c r="H36" s="32" t="str">
        <f t="shared" si="0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0"/>
        <v/>
      </c>
    </row>
    <row r="38" spans="2:8" outlineLevel="1" x14ac:dyDescent="0.25">
      <c r="B38" s="4"/>
      <c r="C38" s="4"/>
      <c r="D38" s="18"/>
      <c r="E38" s="11"/>
      <c r="F38" s="11"/>
      <c r="G38" s="4"/>
      <c r="H38" s="32" t="str">
        <f t="shared" si="0"/>
        <v/>
      </c>
    </row>
    <row r="39" spans="2:8" outlineLevel="1" x14ac:dyDescent="0.25">
      <c r="B39" s="10"/>
      <c r="C39" s="10"/>
      <c r="D39" s="19"/>
      <c r="E39" s="12"/>
      <c r="F39" s="12"/>
      <c r="G39" s="10"/>
      <c r="H39" s="32" t="str">
        <f t="shared" si="0"/>
        <v/>
      </c>
    </row>
    <row r="40" spans="2:8" outlineLevel="1" x14ac:dyDescent="0.25">
      <c r="B40" s="4"/>
      <c r="C40" s="4"/>
      <c r="D40" s="18"/>
      <c r="E40" s="11"/>
      <c r="F40" s="11"/>
      <c r="G40" s="4"/>
      <c r="H40" s="32" t="str">
        <f t="shared" si="0"/>
        <v/>
      </c>
    </row>
    <row r="41" spans="2:8" outlineLevel="1" x14ac:dyDescent="0.25">
      <c r="B41" s="10"/>
      <c r="C41" s="10"/>
      <c r="D41" s="19"/>
      <c r="E41" s="12"/>
      <c r="F41" s="12"/>
      <c r="G41" s="10"/>
      <c r="H41" s="32" t="str">
        <f t="shared" si="0"/>
        <v/>
      </c>
    </row>
    <row r="42" spans="2:8" outlineLevel="1" x14ac:dyDescent="0.25">
      <c r="B42" s="4"/>
      <c r="C42" s="4"/>
      <c r="D42" s="18"/>
      <c r="E42" s="11"/>
      <c r="F42" s="11"/>
      <c r="G42" s="4"/>
      <c r="H42" s="32" t="str">
        <f t="shared" si="0"/>
        <v/>
      </c>
    </row>
    <row r="43" spans="2:8" outlineLevel="1" x14ac:dyDescent="0.25">
      <c r="B43" s="10"/>
      <c r="C43" s="10"/>
      <c r="D43" s="19"/>
      <c r="E43" s="12"/>
      <c r="F43" s="12"/>
      <c r="G43" s="10"/>
      <c r="H43" s="32" t="str">
        <f t="shared" si="0"/>
        <v/>
      </c>
    </row>
    <row r="44" spans="2:8" outlineLevel="1" x14ac:dyDescent="0.25">
      <c r="B44" s="4"/>
      <c r="C44" s="4"/>
      <c r="D44" s="18"/>
      <c r="E44" s="11"/>
      <c r="F44" s="11"/>
      <c r="G44" s="4"/>
      <c r="H44" s="32" t="str">
        <f t="shared" si="0"/>
        <v/>
      </c>
    </row>
    <row r="45" spans="2:8" outlineLevel="1" x14ac:dyDescent="0.25">
      <c r="B45" s="10"/>
      <c r="C45" s="10"/>
      <c r="D45" s="19"/>
      <c r="E45" s="12"/>
      <c r="F45" s="12"/>
      <c r="G45" s="10"/>
      <c r="H45" s="32" t="str">
        <f t="shared" si="0"/>
        <v/>
      </c>
    </row>
    <row r="46" spans="2:8" outlineLevel="1" x14ac:dyDescent="0.25">
      <c r="B46" s="4"/>
      <c r="C46" s="4"/>
      <c r="D46" s="18"/>
      <c r="E46" s="11"/>
      <c r="F46" s="11"/>
      <c r="G46" s="4"/>
      <c r="H46" s="32" t="str">
        <f t="shared" si="0"/>
        <v/>
      </c>
    </row>
    <row r="47" spans="2:8" outlineLevel="1" x14ac:dyDescent="0.25">
      <c r="B47" s="10"/>
      <c r="C47" s="10"/>
      <c r="D47" s="19"/>
      <c r="E47" s="12"/>
      <c r="F47" s="12"/>
      <c r="G47" s="10"/>
      <c r="H47" s="32" t="str">
        <f t="shared" si="0"/>
        <v/>
      </c>
    </row>
    <row r="48" spans="2:8" outlineLevel="1" x14ac:dyDescent="0.25">
      <c r="B48" s="4"/>
      <c r="C48" s="4"/>
      <c r="D48" s="43"/>
      <c r="E48" s="11"/>
      <c r="F48" s="11"/>
      <c r="G48" s="4"/>
      <c r="H48" s="32" t="str">
        <f t="shared" si="0"/>
        <v/>
      </c>
    </row>
    <row r="49" spans="2:8" outlineLevel="1" x14ac:dyDescent="0.25">
      <c r="B49" s="10"/>
      <c r="C49" s="10"/>
      <c r="D49" s="42"/>
      <c r="E49" s="12"/>
      <c r="F49" s="12"/>
      <c r="G49" s="10"/>
      <c r="H49" s="32" t="str">
        <f t="shared" si="0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1"/>
        <v/>
      </c>
      <c r="G50" s="4"/>
      <c r="H50" s="32" t="str">
        <f t="shared" si="0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1"/>
        <v/>
      </c>
      <c r="G51" s="10"/>
      <c r="H51" s="32" t="str">
        <f t="shared" si="0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1"/>
        <v/>
      </c>
      <c r="G52" s="4"/>
      <c r="H52" s="32" t="str">
        <f t="shared" si="0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1"/>
        <v/>
      </c>
      <c r="G53" s="10"/>
      <c r="H53" s="32" t="str">
        <f t="shared" si="0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1"/>
        <v/>
      </c>
      <c r="G54" s="4"/>
      <c r="H54" s="32" t="str">
        <f t="shared" si="0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1"/>
        <v/>
      </c>
      <c r="G55" s="10"/>
      <c r="H55" s="32" t="str">
        <f t="shared" si="0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1"/>
        <v/>
      </c>
      <c r="G56" s="4"/>
      <c r="H56" s="32" t="str">
        <f t="shared" si="0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1"/>
        <v/>
      </c>
      <c r="G57" s="10"/>
      <c r="H57" s="32" t="str">
        <f t="shared" si="0"/>
        <v/>
      </c>
    </row>
  </sheetData>
  <mergeCells count="21">
    <mergeCell ref="I12:K12"/>
    <mergeCell ref="C2:D2"/>
    <mergeCell ref="I2:J2"/>
    <mergeCell ref="K2:L2"/>
    <mergeCell ref="C3:D3"/>
    <mergeCell ref="I5:K5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002060"/>
  </sheetPr>
  <dimension ref="B1:L57"/>
  <sheetViews>
    <sheetView topLeftCell="A34" workbookViewId="0">
      <selection activeCell="F9" sqref="F9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/>
      <c r="D2" s="68"/>
      <c r="F2" s="7" t="s">
        <v>19</v>
      </c>
      <c r="G2" s="15"/>
      <c r="I2" s="75" t="s">
        <v>20</v>
      </c>
      <c r="J2" s="76"/>
      <c r="K2" s="69"/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/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 t="e">
        <f>SUM(F6:F36)</f>
        <v>#DIV/0!</v>
      </c>
    </row>
    <row r="7" spans="2:12" ht="15" customHeight="1" x14ac:dyDescent="0.25">
      <c r="B7" s="10" t="s">
        <v>22</v>
      </c>
      <c r="C7" s="10">
        <f>IF(ISNA(VLOOKUP(B7,'Listes des charges'!$B$2:$F$449,2,FALSE)),"",VLOOKUP(B7,'Listes des charges'!$B$2:$F$449,2,FALSE))</f>
        <v>0</v>
      </c>
      <c r="D7" s="19"/>
      <c r="E7" s="12">
        <f>IF(ISNA(VLOOKUP(B7,'Listes des charges'!$B$2:$F$449,4,FALSE)),"",VLOOKUP(B7,'Listes des charges'!$B$2:$F$449,4,FALSE))</f>
        <v>83.33</v>
      </c>
      <c r="F7" s="12" t="e">
        <f t="shared" ref="F7:F57" si="0">IF(B7="","",IF(D7&lt;&gt;"",((D7*E7)/1000),IF(D7="",(E7*2/3)/$K$2)))</f>
        <v>#DIV/0!</v>
      </c>
      <c r="G7" s="10"/>
      <c r="H7" s="32" t="e">
        <f t="shared" ref="H7:H57" si="1">IF(AND(F7&gt;0,F7&lt;&gt;""),1,"")</f>
        <v>#DIV/0!</v>
      </c>
      <c r="I7" s="66" t="s">
        <v>54</v>
      </c>
      <c r="J7" s="66"/>
      <c r="K7" s="66"/>
      <c r="L7" s="21" t="e">
        <f>SUM(F37:F80)</f>
        <v>#VALUE!</v>
      </c>
    </row>
    <row r="8" spans="2:12" ht="15" customHeight="1" x14ac:dyDescent="0.25">
      <c r="B8" s="5" t="s">
        <v>23</v>
      </c>
      <c r="C8" s="4">
        <f>IF(ISNA(VLOOKUP(B8,'Listes des charges'!$B$2:$F$449,2,FALSE)),"",VLOOKUP(B8,'Listes des charges'!$B$2:$F$449,2,FALSE))</f>
        <v>0</v>
      </c>
      <c r="D8" s="18"/>
      <c r="E8" s="11">
        <f>IF(ISNA(VLOOKUP(B8,'Listes des charges'!$B$2:$F$449,4,FALSE)),"",VLOOKUP(B8,'Listes des charges'!$B$2:$F$449,4,FALSE))</f>
        <v>956.0185185185187</v>
      </c>
      <c r="F8" s="11" t="e">
        <f t="shared" si="0"/>
        <v>#DIV/0!</v>
      </c>
      <c r="G8" s="4"/>
      <c r="H8" s="32" t="e">
        <f t="shared" si="1"/>
        <v>#DIV/0!</v>
      </c>
      <c r="I8" s="67" t="s">
        <v>4</v>
      </c>
      <c r="J8" s="67"/>
      <c r="K8" s="67"/>
      <c r="L8" s="22" t="e">
        <f>L6+L7</f>
        <v>#DIV/0!</v>
      </c>
    </row>
    <row r="9" spans="2:12" ht="15" customHeight="1" x14ac:dyDescent="0.25">
      <c r="B9" s="10" t="s">
        <v>24</v>
      </c>
      <c r="C9" s="10">
        <f>IF(ISNA(VLOOKUP(B9,'Listes des charges'!$B$2:$F$449,2,FALSE)),"",VLOOKUP(B9,'Listes des charges'!$B$2:$F$449,2,FALSE))</f>
        <v>0</v>
      </c>
      <c r="D9" s="19"/>
      <c r="E9" s="12">
        <f>IF(ISNA(VLOOKUP(B9,'Listes des charges'!$B$2:$F$449,4,FALSE)),"",VLOOKUP(B9,'Listes des charges'!$B$2:$F$449,4,FALSE))</f>
        <v>700</v>
      </c>
      <c r="F9" s="12" t="e">
        <f t="shared" si="0"/>
        <v>#DIV/0!</v>
      </c>
      <c r="G9" s="10"/>
      <c r="H9" s="32" t="e">
        <f t="shared" si="1"/>
        <v>#DIV/0!</v>
      </c>
      <c r="I9" s="66" t="s">
        <v>5</v>
      </c>
      <c r="J9" s="66"/>
      <c r="K9" s="66"/>
      <c r="L9" s="21" t="e">
        <f>AVERAGE(F:F)</f>
        <v>#DIV/0!</v>
      </c>
    </row>
    <row r="10" spans="2:12" ht="18.75" customHeight="1" x14ac:dyDescent="0.25">
      <c r="B10" s="5" t="s">
        <v>25</v>
      </c>
      <c r="C10" s="4">
        <f>IF(ISNA(VLOOKUP(B10,'Listes des charges'!$B$2:$F$449,2,FALSE)),"",VLOOKUP(B10,'Listes des charges'!$B$2:$F$449,2,FALSE))</f>
        <v>0</v>
      </c>
      <c r="D10" s="18"/>
      <c r="E10" s="11">
        <f>IF(ISNA(VLOOKUP(B10,'Listes des charges'!$B$2:$F$449,4,FALSE)),"",VLOOKUP(B10,'Listes des charges'!$B$2:$F$449,4,FALSE))</f>
        <v>66</v>
      </c>
      <c r="F10" s="11" t="e">
        <f t="shared" si="0"/>
        <v>#DIV/0!</v>
      </c>
      <c r="G10" s="4"/>
      <c r="H10" s="32" t="e">
        <f t="shared" si="1"/>
        <v>#DIV/0!</v>
      </c>
      <c r="I10" s="67" t="s">
        <v>6</v>
      </c>
      <c r="J10" s="67"/>
      <c r="K10" s="67"/>
      <c r="L10" s="26" t="e">
        <f>L7/L5</f>
        <v>#VALUE!</v>
      </c>
    </row>
    <row r="11" spans="2:12" ht="18.75" customHeight="1" x14ac:dyDescent="0.25">
      <c r="B11" s="10" t="s">
        <v>26</v>
      </c>
      <c r="C11" s="10">
        <f>IF(ISNA(VLOOKUP(B11,'Listes des charges'!$B$2:$F$449,2,FALSE)),"",VLOOKUP(B11,'Listes des charges'!$B$2:$F$449,2,FALSE))</f>
        <v>0</v>
      </c>
      <c r="D11" s="19"/>
      <c r="E11" s="12">
        <f>IF(ISNA(VLOOKUP(B11,'Listes des charges'!$B$2:$F$449,4,FALSE)),"",VLOOKUP(B11,'Listes des charges'!$B$2:$F$449,4,FALSE))</f>
        <v>41.67</v>
      </c>
      <c r="F11" s="12" t="e">
        <f t="shared" si="0"/>
        <v>#DIV/0!</v>
      </c>
      <c r="G11" s="10"/>
      <c r="H11" s="32" t="e">
        <f t="shared" si="1"/>
        <v>#DIV/0!</v>
      </c>
      <c r="I11" s="66" t="s">
        <v>57</v>
      </c>
      <c r="J11" s="66"/>
      <c r="K11" s="66"/>
      <c r="L11" s="23" t="e">
        <f>L6/L5</f>
        <v>#DIV/0!</v>
      </c>
    </row>
    <row r="12" spans="2:12" ht="18.75" customHeight="1" x14ac:dyDescent="0.25">
      <c r="B12" s="5" t="s">
        <v>27</v>
      </c>
      <c r="C12" s="4">
        <f>IF(ISNA(VLOOKUP(B12,'Listes des charges'!$B$2:$F$449,2,FALSE)),"",VLOOKUP(B12,'Listes des charges'!$B$2:$F$449,2,FALSE))</f>
        <v>0</v>
      </c>
      <c r="D12" s="18"/>
      <c r="E12" s="11">
        <f>IF(ISNA(VLOOKUP(B12,'Listes des charges'!$B$2:$F$449,4,FALSE)),"",VLOOKUP(B12,'Listes des charges'!$B$2:$F$449,4,FALSE))</f>
        <v>125</v>
      </c>
      <c r="F12" s="11" t="e">
        <f t="shared" si="0"/>
        <v>#DIV/0!</v>
      </c>
      <c r="G12" s="11"/>
      <c r="H12" s="32" t="e">
        <f t="shared" si="1"/>
        <v>#DIV/0!</v>
      </c>
      <c r="I12" s="67" t="s">
        <v>7</v>
      </c>
      <c r="J12" s="67"/>
      <c r="K12" s="67"/>
      <c r="L12" s="22" t="e">
        <f>L7*G2</f>
        <v>#VALUE!</v>
      </c>
    </row>
    <row r="13" spans="2:12" ht="15.75" customHeight="1" x14ac:dyDescent="0.25">
      <c r="B13" s="10" t="s">
        <v>28</v>
      </c>
      <c r="C13" s="10">
        <f>IF(ISNA(VLOOKUP(B13,'Listes des charges'!$B$2:$F$449,2,FALSE)),"",VLOOKUP(B13,'Listes des charges'!$B$2:$F$449,2,FALSE))</f>
        <v>0</v>
      </c>
      <c r="D13" s="19"/>
      <c r="E13" s="12">
        <f>IF(ISNA(VLOOKUP(B13,'Listes des charges'!$B$2:$F$449,4,FALSE)),"",VLOOKUP(B13,'Listes des charges'!$B$2:$F$449,4,FALSE))</f>
        <v>83.33</v>
      </c>
      <c r="F13" s="12" t="e">
        <f t="shared" si="0"/>
        <v>#DIV/0!</v>
      </c>
      <c r="G13" s="10"/>
      <c r="H13" s="32" t="e">
        <f t="shared" si="1"/>
        <v>#DIV/0!</v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5" t="s">
        <v>29</v>
      </c>
      <c r="C14" s="4">
        <f>IF(ISNA(VLOOKUP(B14,'Listes des charges'!$B$2:$F$449,2,FALSE)),"",VLOOKUP(B14,'Listes des charges'!$B$2:$F$449,2,FALSE))</f>
        <v>0</v>
      </c>
      <c r="D14" s="18"/>
      <c r="E14" s="11">
        <f>IF(ISNA(VLOOKUP(B14,'Listes des charges'!$B$2:$F$449,4,FALSE)),"",VLOOKUP(B14,'Listes des charges'!$B$2:$F$449,4,FALSE))</f>
        <v>41.67</v>
      </c>
      <c r="F14" s="11" t="e">
        <f t="shared" si="0"/>
        <v>#DIV/0!</v>
      </c>
      <c r="G14" s="4"/>
      <c r="H14" s="32" t="e">
        <f t="shared" si="1"/>
        <v>#DIV/0!</v>
      </c>
      <c r="I14" s="67" t="s">
        <v>56</v>
      </c>
      <c r="J14" s="67"/>
      <c r="K14" s="67"/>
      <c r="L14" s="22" t="e">
        <f>L12+(L12*L13)</f>
        <v>#VALUE!</v>
      </c>
    </row>
    <row r="15" spans="2:12" ht="15" customHeight="1" x14ac:dyDescent="0.25">
      <c r="B15" s="10" t="s">
        <v>30</v>
      </c>
      <c r="C15" s="10">
        <f>IF(ISNA(VLOOKUP(B15,'Listes des charges'!$B$2:$F$449,2,FALSE)),"",VLOOKUP(B15,'Listes des charges'!$B$2:$F$449,2,FALSE))</f>
        <v>0</v>
      </c>
      <c r="D15" s="19"/>
      <c r="E15" s="12">
        <f>IF(ISNA(VLOOKUP(B15,'Listes des charges'!$B$2:$F$449,4,FALSE)),"",VLOOKUP(B15,'Listes des charges'!$B$2:$F$449,4,FALSE))</f>
        <v>41.67</v>
      </c>
      <c r="F15" s="12" t="e">
        <f t="shared" si="0"/>
        <v>#DIV/0!</v>
      </c>
      <c r="G15" s="10"/>
      <c r="H15" s="32" t="e">
        <f t="shared" si="1"/>
        <v>#DIV/0!</v>
      </c>
      <c r="I15" s="66" t="s">
        <v>53</v>
      </c>
      <c r="J15" s="66"/>
      <c r="K15" s="66"/>
      <c r="L15" s="21" t="e">
        <f>L5-L7</f>
        <v>#VALUE!</v>
      </c>
    </row>
    <row r="16" spans="2:12" ht="18.75" customHeight="1" x14ac:dyDescent="0.25">
      <c r="B16" s="5" t="s">
        <v>31</v>
      </c>
      <c r="C16" s="4">
        <f>IF(ISNA(VLOOKUP(B16,'Listes des charges'!$B$2:$F$449,2,FALSE)),"",VLOOKUP(B16,'Listes des charges'!$B$2:$F$449,2,FALSE))</f>
        <v>0</v>
      </c>
      <c r="D16" s="18"/>
      <c r="E16" s="11">
        <f>IF(ISNA(VLOOKUP(B16,'Listes des charges'!$B$2:$F$449,4,FALSE)),"",VLOOKUP(B16,'Listes des charges'!$B$2:$F$449,4,FALSE))</f>
        <v>41.67</v>
      </c>
      <c r="F16" s="11" t="e">
        <f t="shared" si="0"/>
        <v>#DIV/0!</v>
      </c>
      <c r="G16" s="4"/>
      <c r="H16" s="32" t="e">
        <f t="shared" si="1"/>
        <v>#DIV/0!</v>
      </c>
      <c r="I16" s="67" t="s">
        <v>59</v>
      </c>
      <c r="J16" s="67"/>
      <c r="K16" s="67"/>
      <c r="L16" s="26" t="e">
        <f>L15/L5</f>
        <v>#VALUE!</v>
      </c>
    </row>
    <row r="17" spans="2:12" ht="18.75" customHeight="1" x14ac:dyDescent="0.25">
      <c r="B17" s="10" t="s">
        <v>32</v>
      </c>
      <c r="C17" s="10">
        <f>IF(ISNA(VLOOKUP(B17,'Listes des charges'!$B$2:$F$449,2,FALSE)),"",VLOOKUP(B17,'Listes des charges'!$B$2:$F$449,2,FALSE))</f>
        <v>0</v>
      </c>
      <c r="D17" s="19"/>
      <c r="E17" s="12">
        <f>IF(ISNA(VLOOKUP(B17,'Listes des charges'!$B$2:$F$449,4,FALSE)),"",VLOOKUP(B17,'Listes des charges'!$B$2:$F$449,4,FALSE))</f>
        <v>41.67</v>
      </c>
      <c r="F17" s="12" t="e">
        <f t="shared" si="0"/>
        <v>#DIV/0!</v>
      </c>
      <c r="G17" s="10"/>
      <c r="H17" s="32" t="e">
        <f t="shared" si="1"/>
        <v>#DIV/0!</v>
      </c>
      <c r="I17" s="66" t="s">
        <v>50</v>
      </c>
      <c r="J17" s="66"/>
      <c r="K17" s="66"/>
      <c r="L17" s="21" t="e">
        <f>L5-L8</f>
        <v>#DIV/0!</v>
      </c>
    </row>
    <row r="18" spans="2:12" ht="15.75" customHeight="1" x14ac:dyDescent="0.25">
      <c r="B18" s="5" t="s">
        <v>33</v>
      </c>
      <c r="C18" s="4">
        <f>IF(ISNA(VLOOKUP(B18,'Listes des charges'!$B$2:$F$449,2,FALSE)),"",VLOOKUP(B18,'Listes des charges'!$B$2:$F$449,2,FALSE))</f>
        <v>0</v>
      </c>
      <c r="D18" s="18"/>
      <c r="E18" s="11">
        <f>IF(ISNA(VLOOKUP(B18,'Listes des charges'!$B$2:$F$449,4,FALSE)),"",VLOOKUP(B18,'Listes des charges'!$B$2:$F$449,4,FALSE))</f>
        <v>41.67</v>
      </c>
      <c r="F18" s="11" t="e">
        <f t="shared" si="0"/>
        <v>#DIV/0!</v>
      </c>
      <c r="G18" s="4"/>
      <c r="H18" s="32" t="e">
        <f t="shared" si="1"/>
        <v>#DIV/0!</v>
      </c>
      <c r="I18" s="67" t="s">
        <v>58</v>
      </c>
      <c r="J18" s="67"/>
      <c r="K18" s="67"/>
      <c r="L18" s="26" t="e">
        <f>L17/L5</f>
        <v>#DIV/0!</v>
      </c>
    </row>
    <row r="19" spans="2:12" ht="20.25" customHeight="1" outlineLevel="1" x14ac:dyDescent="0.25">
      <c r="B19" s="10" t="s">
        <v>34</v>
      </c>
      <c r="C19" s="10">
        <f>IF(ISNA(VLOOKUP(B19,'Listes des charges'!$B$2:$F$449,2,FALSE)),"",VLOOKUP(B19,'Listes des charges'!$B$2:$F$449,2,FALSE))</f>
        <v>0</v>
      </c>
      <c r="D19" s="19"/>
      <c r="E19" s="12">
        <f>IF(ISNA(VLOOKUP(B19,'Listes des charges'!$B$2:$F$449,4,FALSE)),"",VLOOKUP(B19,'Listes des charges'!$B$2:$F$449,4,FALSE))</f>
        <v>41.67</v>
      </c>
      <c r="F19" s="12" t="e">
        <f t="shared" si="0"/>
        <v>#DIV/0!</v>
      </c>
      <c r="G19" s="10"/>
      <c r="H19" s="32" t="e">
        <f t="shared" si="1"/>
        <v>#DIV/0!</v>
      </c>
      <c r="I19" s="66" t="s">
        <v>51</v>
      </c>
      <c r="J19" s="66"/>
      <c r="K19" s="66"/>
      <c r="L19" s="21" t="e">
        <f>L17*K2</f>
        <v>#DIV/0!</v>
      </c>
    </row>
    <row r="20" spans="2:12" ht="15.75" outlineLevel="1" x14ac:dyDescent="0.25">
      <c r="B20" s="5" t="s">
        <v>35</v>
      </c>
      <c r="C20" s="4">
        <f>IF(ISNA(VLOOKUP(B20,'Listes des charges'!$B$2:$F$449,2,FALSE)),"",VLOOKUP(B20,'Listes des charges'!$B$2:$F$449,2,FALSE))</f>
        <v>0</v>
      </c>
      <c r="D20" s="18"/>
      <c r="E20" s="11">
        <f>IF(ISNA(VLOOKUP(B20,'Listes des charges'!$B$2:$F$449,4,FALSE)),"",VLOOKUP(B20,'Listes des charges'!$B$2:$F$449,4,FALSE))</f>
        <v>41.67</v>
      </c>
      <c r="F20" s="11" t="e">
        <f t="shared" si="0"/>
        <v>#DIV/0!</v>
      </c>
      <c r="G20" s="4"/>
      <c r="H20" s="32" t="e">
        <f t="shared" si="1"/>
        <v>#DIV/0!</v>
      </c>
      <c r="I20" s="67" t="s">
        <v>52</v>
      </c>
      <c r="J20" s="67"/>
      <c r="K20" s="67"/>
      <c r="L20" s="22" t="e">
        <f>L19*12</f>
        <v>#DIV/0!</v>
      </c>
    </row>
    <row r="21" spans="2:12" outlineLevel="1" x14ac:dyDescent="0.25">
      <c r="B21" s="10" t="s">
        <v>36</v>
      </c>
      <c r="C21" s="10">
        <f>IF(ISNA(VLOOKUP(B21,'Listes des charges'!$B$2:$F$449,2,FALSE)),"",VLOOKUP(B21,'Listes des charges'!$B$2:$F$449,2,FALSE))</f>
        <v>0</v>
      </c>
      <c r="D21" s="19"/>
      <c r="E21" s="12">
        <f>IF(ISNA(VLOOKUP(B21,'Listes des charges'!$B$2:$F$449,4,FALSE)),"",VLOOKUP(B21,'Listes des charges'!$B$2:$F$449,4,FALSE))</f>
        <v>83.33</v>
      </c>
      <c r="F21" s="12" t="e">
        <f t="shared" si="0"/>
        <v>#DIV/0!</v>
      </c>
      <c r="G21" s="10"/>
      <c r="H21" s="32" t="e">
        <f t="shared" si="1"/>
        <v>#DIV/0!</v>
      </c>
    </row>
    <row r="22" spans="2:12" outlineLevel="1" x14ac:dyDescent="0.25">
      <c r="B22" s="5" t="s">
        <v>37</v>
      </c>
      <c r="C22" s="4">
        <f>IF(ISNA(VLOOKUP(B22,'Listes des charges'!$B$2:$F$449,2,FALSE)),"",VLOOKUP(B22,'Listes des charges'!$B$2:$F$449,2,FALSE))</f>
        <v>0</v>
      </c>
      <c r="D22" s="18"/>
      <c r="E22" s="11">
        <f>IF(ISNA(VLOOKUP(B22,'Listes des charges'!$B$2:$F$449,4,FALSE)),"",VLOOKUP(B22,'Listes des charges'!$B$2:$F$449,4,FALSE))</f>
        <v>1500</v>
      </c>
      <c r="F22" s="11" t="e">
        <f t="shared" si="0"/>
        <v>#DIV/0!</v>
      </c>
      <c r="G22" s="4"/>
      <c r="H22" s="32" t="e">
        <f t="shared" si="1"/>
        <v>#DIV/0!</v>
      </c>
    </row>
    <row r="23" spans="2:12" outlineLevel="1" x14ac:dyDescent="0.25">
      <c r="B23" s="10" t="s">
        <v>38</v>
      </c>
      <c r="C23" s="10">
        <f>IF(ISNA(VLOOKUP(B23,'Listes des charges'!$B$2:$F$449,2,FALSE)),"",VLOOKUP(B23,'Listes des charges'!$B$2:$F$449,2,FALSE))</f>
        <v>0</v>
      </c>
      <c r="D23" s="19"/>
      <c r="E23" s="12">
        <f>IF(ISNA(VLOOKUP(B23,'Listes des charges'!$B$2:$F$449,4,FALSE)),"",VLOOKUP(B23,'Listes des charges'!$B$2:$F$449,4,FALSE))</f>
        <v>450.42</v>
      </c>
      <c r="F23" s="12" t="e">
        <f t="shared" si="0"/>
        <v>#DIV/0!</v>
      </c>
      <c r="G23" s="10"/>
      <c r="H23" s="32" t="e">
        <f t="shared" si="1"/>
        <v>#DIV/0!</v>
      </c>
    </row>
    <row r="24" spans="2:12" outlineLevel="1" x14ac:dyDescent="0.25">
      <c r="B24" s="5" t="s">
        <v>39</v>
      </c>
      <c r="C24" s="4">
        <f>IF(ISNA(VLOOKUP(B24,'Listes des charges'!$B$2:$F$449,2,FALSE)),"",VLOOKUP(B24,'Listes des charges'!$B$2:$F$449,2,FALSE))</f>
        <v>0</v>
      </c>
      <c r="D24" s="18"/>
      <c r="E24" s="11">
        <f>IF(ISNA(VLOOKUP(B24,'Listes des charges'!$B$2:$F$449,4,FALSE)),"",VLOOKUP(B24,'Listes des charges'!$B$2:$F$449,4,FALSE))</f>
        <v>279.07</v>
      </c>
      <c r="F24" s="11" t="e">
        <f t="shared" si="0"/>
        <v>#DIV/0!</v>
      </c>
      <c r="G24" s="4"/>
      <c r="H24" s="32" t="e">
        <f t="shared" si="1"/>
        <v>#DIV/0!</v>
      </c>
      <c r="I24" s="28"/>
    </row>
    <row r="25" spans="2:12" outlineLevel="1" x14ac:dyDescent="0.25">
      <c r="B25" s="10" t="s">
        <v>40</v>
      </c>
      <c r="C25" s="10">
        <f>IF(ISNA(VLOOKUP(B25,'Listes des charges'!$B$2:$F$449,2,FALSE)),"",VLOOKUP(B25,'Listes des charges'!$B$2:$F$449,2,FALSE))</f>
        <v>0</v>
      </c>
      <c r="D25" s="19"/>
      <c r="E25" s="12">
        <f>IF(ISNA(VLOOKUP(B25,'Listes des charges'!$B$2:$F$449,4,FALSE)),"",VLOOKUP(B25,'Listes des charges'!$B$2:$F$449,4,FALSE))</f>
        <v>1359.41</v>
      </c>
      <c r="F25" s="12" t="e">
        <f t="shared" si="0"/>
        <v>#DIV/0!</v>
      </c>
      <c r="G25" s="10"/>
      <c r="H25" s="32" t="e">
        <f t="shared" si="1"/>
        <v>#DIV/0!</v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8" t="s">
        <v>193</v>
      </c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e">
        <f t="shared" si="0"/>
        <v>#VALUE!</v>
      </c>
      <c r="G38" s="4"/>
      <c r="H38" s="32" t="e">
        <f t="shared" si="1"/>
        <v>#VALUE!</v>
      </c>
    </row>
    <row r="39" spans="2:8" outlineLevel="1" x14ac:dyDescent="0.25">
      <c r="B39" s="10" t="s">
        <v>180</v>
      </c>
      <c r="C39" s="10" t="str">
        <f>IF(ISNA(VLOOKUP(B39,'Listes des charges'!$B$2:$F$449,2,FALSE)),"",VLOOKUP(B39,'Listes des charges'!$B$2:$F$449,2,FALSE))</f>
        <v>gr</v>
      </c>
      <c r="D39" s="19">
        <v>166</v>
      </c>
      <c r="E39" s="12">
        <f>IF(ISNA(VLOOKUP(B39,'Listes des charges'!$B$2:$F$449,4,FALSE)),"",VLOOKUP(B39,'Listes des charges'!$B$2:$F$449,4,FALSE))</f>
        <v>3.88</v>
      </c>
      <c r="F39" s="12">
        <f t="shared" si="0"/>
        <v>0.64407999999999987</v>
      </c>
      <c r="G39" s="10"/>
      <c r="H39" s="32">
        <f t="shared" si="1"/>
        <v>1</v>
      </c>
    </row>
    <row r="40" spans="2:8" outlineLevel="1" x14ac:dyDescent="0.25">
      <c r="B40" s="5" t="s">
        <v>195</v>
      </c>
      <c r="C40" s="4" t="str">
        <f>IF(ISNA(VLOOKUP(B40,'Listes des charges'!$B$2:$F$449,2,FALSE)),"",VLOOKUP(B40,'Listes des charges'!$B$2:$F$449,2,FALSE))</f>
        <v>gr</v>
      </c>
      <c r="D40" s="18">
        <v>1</v>
      </c>
      <c r="E40" s="11">
        <f>IF(ISNA(VLOOKUP(B40,'Listes des charges'!$B$2:$F$449,4,FALSE)),"",VLOOKUP(B40,'Listes des charges'!$B$2:$F$449,4,FALSE))</f>
        <v>69.8</v>
      </c>
      <c r="F40" s="11">
        <f t="shared" si="0"/>
        <v>6.9800000000000001E-2</v>
      </c>
      <c r="G40" s="4"/>
      <c r="H40" s="32">
        <f t="shared" si="1"/>
        <v>1</v>
      </c>
    </row>
    <row r="41" spans="2:8" outlineLevel="1" x14ac:dyDescent="0.25">
      <c r="B41" s="10" t="s">
        <v>184</v>
      </c>
      <c r="C41" s="10" t="str">
        <f>IF(ISNA(VLOOKUP(B41,'Listes des charges'!$B$2:$F$449,2,FALSE)),"",VLOOKUP(B41,'Listes des charges'!$B$2:$F$449,2,FALSE))</f>
        <v>gr</v>
      </c>
      <c r="D41" s="19">
        <v>3</v>
      </c>
      <c r="E41" s="12">
        <f>IF(ISNA(VLOOKUP(B41,'Listes des charges'!$B$2:$F$449,4,FALSE)),"",VLOOKUP(B41,'Listes des charges'!$B$2:$F$449,4,FALSE))</f>
        <v>14.51</v>
      </c>
      <c r="F41" s="12">
        <f t="shared" si="0"/>
        <v>4.3529999999999999E-2</v>
      </c>
      <c r="G41" s="10"/>
      <c r="H41" s="32">
        <f t="shared" si="1"/>
        <v>1</v>
      </c>
    </row>
    <row r="42" spans="2:8" outlineLevel="1" x14ac:dyDescent="0.25">
      <c r="B42" s="5" t="s">
        <v>194</v>
      </c>
      <c r="C42" s="4" t="str">
        <f>IF(ISNA(VLOOKUP(B42,'Listes des charges'!$B$2:$F$449,2,FALSE)),"",VLOOKUP(B42,'Listes des charges'!$B$2:$F$449,2,FALSE))</f>
        <v>gr</v>
      </c>
      <c r="D42" s="18">
        <v>0.1</v>
      </c>
      <c r="E42" s="11">
        <f>IF(ISNA(VLOOKUP(B42,'Listes des charges'!$B$2:$F$449,4,FALSE)),"",VLOOKUP(B42,'Listes des charges'!$B$2:$F$449,4,FALSE))</f>
        <v>0</v>
      </c>
      <c r="F42" s="11">
        <f t="shared" si="0"/>
        <v>0</v>
      </c>
      <c r="G42" s="4"/>
      <c r="H42" s="32" t="str">
        <f t="shared" si="1"/>
        <v/>
      </c>
    </row>
    <row r="43" spans="2:8" outlineLevel="1" x14ac:dyDescent="0.25">
      <c r="B43" s="10" t="s">
        <v>182</v>
      </c>
      <c r="C43" s="10" t="str">
        <f>IF(ISNA(VLOOKUP(B43,'Listes des charges'!$B$2:$F$449,2,FALSE)),"",VLOOKUP(B43,'Listes des charges'!$B$2:$F$449,2,FALSE))</f>
        <v>gr</v>
      </c>
      <c r="D43" s="19">
        <v>4.2</v>
      </c>
      <c r="E43" s="12">
        <f>IF(ISNA(VLOOKUP(B43,'Listes des charges'!$B$2:$F$449,4,FALSE)),"",VLOOKUP(B43,'Listes des charges'!$B$2:$F$449,4,FALSE))</f>
        <v>0</v>
      </c>
      <c r="F43" s="12">
        <f t="shared" si="0"/>
        <v>0</v>
      </c>
      <c r="G43" s="10"/>
      <c r="H43" s="32" t="str">
        <f t="shared" si="1"/>
        <v/>
      </c>
    </row>
    <row r="44" spans="2:8" outlineLevel="1" x14ac:dyDescent="0.25">
      <c r="B44" s="48" t="s">
        <v>196</v>
      </c>
      <c r="C44" s="4">
        <f>IF(ISNA(VLOOKUP(B44,'Listes des charges'!$B$2:$F$449,2,FALSE)),"",VLOOKUP(B44,'Listes des charges'!$B$2:$F$449,2,FALSE))</f>
        <v>0</v>
      </c>
      <c r="D44" s="18"/>
      <c r="E44" s="11">
        <f>IF(ISNA(VLOOKUP(B44,'Listes des charges'!$B$2:$F$449,4,FALSE)),"",VLOOKUP(B44,'Listes des charges'!$B$2:$F$449,4,FALSE))</f>
        <v>0</v>
      </c>
      <c r="F44" s="11" t="e">
        <f t="shared" si="0"/>
        <v>#DIV/0!</v>
      </c>
      <c r="G44" s="4"/>
      <c r="H44" s="32" t="e">
        <f t="shared" si="1"/>
        <v>#DIV/0!</v>
      </c>
    </row>
    <row r="45" spans="2:8" outlineLevel="1" x14ac:dyDescent="0.25">
      <c r="B45" s="10"/>
      <c r="C45" s="10" t="str">
        <f>IF(ISNA(VLOOKUP(B45,'Listes des charges'!$B$2:$F$449,2,FALSE)),"",VLOOKUP(B45,'Listes des charges'!$B$2:$F$449,2,FALSE))</f>
        <v/>
      </c>
      <c r="D45" s="19"/>
      <c r="E45" s="12" t="str">
        <f>IF(ISNA(VLOOKUP(B45,'Listes des charges'!$B$2:$F$449,4,FALSE)),"",VLOOKUP(B45,'Listes des charges'!$B$2:$F$449,4,FALSE))</f>
        <v/>
      </c>
      <c r="F45" s="12" t="str">
        <f t="shared" si="0"/>
        <v/>
      </c>
      <c r="G45" s="10"/>
      <c r="H45" s="32" t="str">
        <f t="shared" si="1"/>
        <v/>
      </c>
    </row>
    <row r="46" spans="2:8" outlineLevel="1" x14ac:dyDescent="0.25">
      <c r="B46" s="4"/>
      <c r="C46" s="4" t="str">
        <f>IF(ISNA(VLOOKUP(B46,'Listes des charges'!$B$2:$F$449,2,FALSE)),"",VLOOKUP(B46,'Listes des charges'!$B$2:$F$449,2,FALSE))</f>
        <v/>
      </c>
      <c r="D46" s="18"/>
      <c r="E46" s="11" t="str">
        <f>IF(ISNA(VLOOKUP(B46,'Listes des charges'!$B$2:$F$449,4,FALSE)),"",VLOOKUP(B46,'Listes des charges'!$B$2:$F$449,4,FALSE))</f>
        <v/>
      </c>
      <c r="F46" s="11" t="str">
        <f t="shared" si="0"/>
        <v/>
      </c>
      <c r="G46" s="4"/>
      <c r="H46" s="32" t="str">
        <f t="shared" si="1"/>
        <v/>
      </c>
    </row>
    <row r="47" spans="2:8" outlineLevel="1" x14ac:dyDescent="0.25">
      <c r="B47" s="10"/>
      <c r="C47" s="10" t="str">
        <f>IF(ISNA(VLOOKUP(B47,'Listes des charges'!$B$2:$F$449,2,FALSE)),"",VLOOKUP(B47,'Listes des charges'!$B$2:$F$449,2,FALSE))</f>
        <v/>
      </c>
      <c r="D47" s="19"/>
      <c r="E47" s="12" t="str">
        <f>IF(ISNA(VLOOKUP(B47,'Listes des charges'!$B$2:$F$449,4,FALSE)),"",VLOOKUP(B47,'Listes des charges'!$B$2:$F$449,4,FALSE))</f>
        <v/>
      </c>
      <c r="F47" s="12" t="str">
        <f t="shared" si="0"/>
        <v/>
      </c>
      <c r="G47" s="10"/>
      <c r="H47" s="32" t="str">
        <f t="shared" si="1"/>
        <v/>
      </c>
    </row>
    <row r="48" spans="2:8" outlineLevel="1" x14ac:dyDescent="0.25"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0"/>
        <v/>
      </c>
      <c r="G48" s="4"/>
      <c r="H48" s="32" t="str">
        <f t="shared" si="1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FF0000"/>
  </sheetPr>
  <dimension ref="B1:L57"/>
  <sheetViews>
    <sheetView workbookViewId="0">
      <selection activeCell="F9" sqref="F9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/>
      <c r="D2" s="68"/>
      <c r="F2" s="7" t="s">
        <v>19</v>
      </c>
      <c r="G2" s="15"/>
      <c r="I2" s="75" t="s">
        <v>20</v>
      </c>
      <c r="J2" s="76"/>
      <c r="K2" s="69"/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/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 t="e">
        <f>SUM(F6:F36)</f>
        <v>#DIV/0!</v>
      </c>
    </row>
    <row r="7" spans="2:12" ht="15" customHeight="1" x14ac:dyDescent="0.25">
      <c r="B7" s="10" t="s">
        <v>22</v>
      </c>
      <c r="C7" s="10">
        <f>IF(ISNA(VLOOKUP(B7,'Listes des charges'!$B$2:$F$449,2,FALSE)),"",VLOOKUP(B7,'Listes des charges'!$B$2:$F$449,2,FALSE))</f>
        <v>0</v>
      </c>
      <c r="D7" s="19"/>
      <c r="E7" s="12">
        <f>IF(ISNA(VLOOKUP(B7,'Listes des charges'!$B$2:$F$449,4,FALSE)),"",VLOOKUP(B7,'Listes des charges'!$B$2:$F$449,4,FALSE))</f>
        <v>83.33</v>
      </c>
      <c r="F7" s="12" t="e">
        <f t="shared" ref="F7:F57" si="0">IF(B7="","",IF(D7&lt;&gt;"",((D7*E7)/1000),IF(D7="",(E7*2/3)/$K$2)))</f>
        <v>#DIV/0!</v>
      </c>
      <c r="G7" s="10"/>
      <c r="H7" s="32" t="e">
        <f t="shared" ref="H7:H57" si="1">IF(AND(F7&gt;0,F7&lt;&gt;""),1,"")</f>
        <v>#DIV/0!</v>
      </c>
      <c r="I7" s="66" t="s">
        <v>54</v>
      </c>
      <c r="J7" s="66"/>
      <c r="K7" s="66"/>
      <c r="L7" s="21" t="e">
        <f>SUM(F37:F80)</f>
        <v>#VALUE!</v>
      </c>
    </row>
    <row r="8" spans="2:12" ht="15" customHeight="1" x14ac:dyDescent="0.25">
      <c r="B8" s="5" t="s">
        <v>23</v>
      </c>
      <c r="C8" s="4">
        <f>IF(ISNA(VLOOKUP(B8,'Listes des charges'!$B$2:$F$449,2,FALSE)),"",VLOOKUP(B8,'Listes des charges'!$B$2:$F$449,2,FALSE))</f>
        <v>0</v>
      </c>
      <c r="D8" s="18"/>
      <c r="E8" s="11">
        <f>IF(ISNA(VLOOKUP(B8,'Listes des charges'!$B$2:$F$449,4,FALSE)),"",VLOOKUP(B8,'Listes des charges'!$B$2:$F$449,4,FALSE))</f>
        <v>956.0185185185187</v>
      </c>
      <c r="F8" s="11" t="e">
        <f t="shared" si="0"/>
        <v>#DIV/0!</v>
      </c>
      <c r="G8" s="4"/>
      <c r="H8" s="32" t="e">
        <f t="shared" si="1"/>
        <v>#DIV/0!</v>
      </c>
      <c r="I8" s="67" t="s">
        <v>4</v>
      </c>
      <c r="J8" s="67"/>
      <c r="K8" s="67"/>
      <c r="L8" s="22" t="e">
        <f>L6+L7</f>
        <v>#DIV/0!</v>
      </c>
    </row>
    <row r="9" spans="2:12" ht="15" customHeight="1" x14ac:dyDescent="0.25">
      <c r="B9" s="10" t="s">
        <v>24</v>
      </c>
      <c r="C9" s="10">
        <f>IF(ISNA(VLOOKUP(B9,'Listes des charges'!$B$2:$F$449,2,FALSE)),"",VLOOKUP(B9,'Listes des charges'!$B$2:$F$449,2,FALSE))</f>
        <v>0</v>
      </c>
      <c r="D9" s="19"/>
      <c r="E9" s="12">
        <f>IF(ISNA(VLOOKUP(B9,'Listes des charges'!$B$2:$F$449,4,FALSE)),"",VLOOKUP(B9,'Listes des charges'!$B$2:$F$449,4,FALSE))</f>
        <v>700</v>
      </c>
      <c r="F9" s="12" t="e">
        <f t="shared" si="0"/>
        <v>#DIV/0!</v>
      </c>
      <c r="G9" s="10"/>
      <c r="H9" s="32" t="e">
        <f t="shared" si="1"/>
        <v>#DIV/0!</v>
      </c>
      <c r="I9" s="66" t="s">
        <v>5</v>
      </c>
      <c r="J9" s="66"/>
      <c r="K9" s="66"/>
      <c r="L9" s="21" t="e">
        <f>AVERAGE(F:F)</f>
        <v>#DIV/0!</v>
      </c>
    </row>
    <row r="10" spans="2:12" ht="18.75" customHeight="1" x14ac:dyDescent="0.25">
      <c r="B10" s="5" t="s">
        <v>25</v>
      </c>
      <c r="C10" s="4">
        <f>IF(ISNA(VLOOKUP(B10,'Listes des charges'!$B$2:$F$449,2,FALSE)),"",VLOOKUP(B10,'Listes des charges'!$B$2:$F$449,2,FALSE))</f>
        <v>0</v>
      </c>
      <c r="D10" s="18"/>
      <c r="E10" s="11">
        <f>IF(ISNA(VLOOKUP(B10,'Listes des charges'!$B$2:$F$449,4,FALSE)),"",VLOOKUP(B10,'Listes des charges'!$B$2:$F$449,4,FALSE))</f>
        <v>66</v>
      </c>
      <c r="F10" s="11" t="e">
        <f t="shared" si="0"/>
        <v>#DIV/0!</v>
      </c>
      <c r="G10" s="4"/>
      <c r="H10" s="32" t="e">
        <f t="shared" si="1"/>
        <v>#DIV/0!</v>
      </c>
      <c r="I10" s="67" t="s">
        <v>6</v>
      </c>
      <c r="J10" s="67"/>
      <c r="K10" s="67"/>
      <c r="L10" s="26" t="e">
        <f>L7/L5</f>
        <v>#VALUE!</v>
      </c>
    </row>
    <row r="11" spans="2:12" ht="18.75" customHeight="1" x14ac:dyDescent="0.25">
      <c r="B11" s="10" t="s">
        <v>26</v>
      </c>
      <c r="C11" s="10">
        <f>IF(ISNA(VLOOKUP(B11,'Listes des charges'!$B$2:$F$449,2,FALSE)),"",VLOOKUP(B11,'Listes des charges'!$B$2:$F$449,2,FALSE))</f>
        <v>0</v>
      </c>
      <c r="D11" s="19"/>
      <c r="E11" s="12">
        <f>IF(ISNA(VLOOKUP(B11,'Listes des charges'!$B$2:$F$449,4,FALSE)),"",VLOOKUP(B11,'Listes des charges'!$B$2:$F$449,4,FALSE))</f>
        <v>41.67</v>
      </c>
      <c r="F11" s="12" t="e">
        <f t="shared" si="0"/>
        <v>#DIV/0!</v>
      </c>
      <c r="G11" s="10"/>
      <c r="H11" s="32" t="e">
        <f t="shared" si="1"/>
        <v>#DIV/0!</v>
      </c>
      <c r="I11" s="66" t="s">
        <v>57</v>
      </c>
      <c r="J11" s="66"/>
      <c r="K11" s="66"/>
      <c r="L11" s="23" t="e">
        <f>L6/L5</f>
        <v>#DIV/0!</v>
      </c>
    </row>
    <row r="12" spans="2:12" ht="18.75" customHeight="1" x14ac:dyDescent="0.25">
      <c r="B12" s="5" t="s">
        <v>27</v>
      </c>
      <c r="C12" s="4">
        <f>IF(ISNA(VLOOKUP(B12,'Listes des charges'!$B$2:$F$449,2,FALSE)),"",VLOOKUP(B12,'Listes des charges'!$B$2:$F$449,2,FALSE))</f>
        <v>0</v>
      </c>
      <c r="D12" s="18"/>
      <c r="E12" s="11">
        <f>IF(ISNA(VLOOKUP(B12,'Listes des charges'!$B$2:$F$449,4,FALSE)),"",VLOOKUP(B12,'Listes des charges'!$B$2:$F$449,4,FALSE))</f>
        <v>125</v>
      </c>
      <c r="F12" s="11" t="e">
        <f t="shared" si="0"/>
        <v>#DIV/0!</v>
      </c>
      <c r="G12" s="11"/>
      <c r="H12" s="32" t="e">
        <f t="shared" si="1"/>
        <v>#DIV/0!</v>
      </c>
      <c r="I12" s="67" t="s">
        <v>7</v>
      </c>
      <c r="J12" s="67"/>
      <c r="K12" s="67"/>
      <c r="L12" s="22" t="e">
        <f>L7*G2</f>
        <v>#VALUE!</v>
      </c>
    </row>
    <row r="13" spans="2:12" ht="15.75" customHeight="1" x14ac:dyDescent="0.25">
      <c r="B13" s="10" t="s">
        <v>28</v>
      </c>
      <c r="C13" s="10">
        <f>IF(ISNA(VLOOKUP(B13,'Listes des charges'!$B$2:$F$449,2,FALSE)),"",VLOOKUP(B13,'Listes des charges'!$B$2:$F$449,2,FALSE))</f>
        <v>0</v>
      </c>
      <c r="D13" s="19"/>
      <c r="E13" s="12">
        <f>IF(ISNA(VLOOKUP(B13,'Listes des charges'!$B$2:$F$449,4,FALSE)),"",VLOOKUP(B13,'Listes des charges'!$B$2:$F$449,4,FALSE))</f>
        <v>83.33</v>
      </c>
      <c r="F13" s="12" t="e">
        <f t="shared" si="0"/>
        <v>#DIV/0!</v>
      </c>
      <c r="G13" s="10"/>
      <c r="H13" s="32" t="e">
        <f t="shared" si="1"/>
        <v>#DIV/0!</v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5" t="s">
        <v>29</v>
      </c>
      <c r="C14" s="4">
        <f>IF(ISNA(VLOOKUP(B14,'Listes des charges'!$B$2:$F$449,2,FALSE)),"",VLOOKUP(B14,'Listes des charges'!$B$2:$F$449,2,FALSE))</f>
        <v>0</v>
      </c>
      <c r="D14" s="18"/>
      <c r="E14" s="11">
        <f>IF(ISNA(VLOOKUP(B14,'Listes des charges'!$B$2:$F$449,4,FALSE)),"",VLOOKUP(B14,'Listes des charges'!$B$2:$F$449,4,FALSE))</f>
        <v>41.67</v>
      </c>
      <c r="F14" s="11" t="e">
        <f t="shared" si="0"/>
        <v>#DIV/0!</v>
      </c>
      <c r="G14" s="4"/>
      <c r="H14" s="32" t="e">
        <f t="shared" si="1"/>
        <v>#DIV/0!</v>
      </c>
      <c r="I14" s="67" t="s">
        <v>56</v>
      </c>
      <c r="J14" s="67"/>
      <c r="K14" s="67"/>
      <c r="L14" s="22" t="e">
        <f>L12+(L12*L13)</f>
        <v>#VALUE!</v>
      </c>
    </row>
    <row r="15" spans="2:12" ht="15" customHeight="1" x14ac:dyDescent="0.25">
      <c r="B15" s="10" t="s">
        <v>30</v>
      </c>
      <c r="C15" s="10">
        <f>IF(ISNA(VLOOKUP(B15,'Listes des charges'!$B$2:$F$449,2,FALSE)),"",VLOOKUP(B15,'Listes des charges'!$B$2:$F$449,2,FALSE))</f>
        <v>0</v>
      </c>
      <c r="D15" s="19"/>
      <c r="E15" s="12">
        <f>IF(ISNA(VLOOKUP(B15,'Listes des charges'!$B$2:$F$449,4,FALSE)),"",VLOOKUP(B15,'Listes des charges'!$B$2:$F$449,4,FALSE))</f>
        <v>41.67</v>
      </c>
      <c r="F15" s="12" t="e">
        <f t="shared" si="0"/>
        <v>#DIV/0!</v>
      </c>
      <c r="G15" s="10"/>
      <c r="H15" s="32" t="e">
        <f t="shared" si="1"/>
        <v>#DIV/0!</v>
      </c>
      <c r="I15" s="66" t="s">
        <v>53</v>
      </c>
      <c r="J15" s="66"/>
      <c r="K15" s="66"/>
      <c r="L15" s="21" t="e">
        <f>L5-L7</f>
        <v>#VALUE!</v>
      </c>
    </row>
    <row r="16" spans="2:12" ht="18.75" customHeight="1" x14ac:dyDescent="0.25">
      <c r="B16" s="5" t="s">
        <v>31</v>
      </c>
      <c r="C16" s="4">
        <f>IF(ISNA(VLOOKUP(B16,'Listes des charges'!$B$2:$F$449,2,FALSE)),"",VLOOKUP(B16,'Listes des charges'!$B$2:$F$449,2,FALSE))</f>
        <v>0</v>
      </c>
      <c r="D16" s="18"/>
      <c r="E16" s="11">
        <f>IF(ISNA(VLOOKUP(B16,'Listes des charges'!$B$2:$F$449,4,FALSE)),"",VLOOKUP(B16,'Listes des charges'!$B$2:$F$449,4,FALSE))</f>
        <v>41.67</v>
      </c>
      <c r="F16" s="11" t="e">
        <f t="shared" si="0"/>
        <v>#DIV/0!</v>
      </c>
      <c r="G16" s="4"/>
      <c r="H16" s="32" t="e">
        <f t="shared" si="1"/>
        <v>#DIV/0!</v>
      </c>
      <c r="I16" s="67" t="s">
        <v>59</v>
      </c>
      <c r="J16" s="67"/>
      <c r="K16" s="67"/>
      <c r="L16" s="26" t="e">
        <f>L15/L5</f>
        <v>#VALUE!</v>
      </c>
    </row>
    <row r="17" spans="2:12" ht="18.75" customHeight="1" x14ac:dyDescent="0.25">
      <c r="B17" s="10" t="s">
        <v>32</v>
      </c>
      <c r="C17" s="10">
        <f>IF(ISNA(VLOOKUP(B17,'Listes des charges'!$B$2:$F$449,2,FALSE)),"",VLOOKUP(B17,'Listes des charges'!$B$2:$F$449,2,FALSE))</f>
        <v>0</v>
      </c>
      <c r="D17" s="19"/>
      <c r="E17" s="12">
        <f>IF(ISNA(VLOOKUP(B17,'Listes des charges'!$B$2:$F$449,4,FALSE)),"",VLOOKUP(B17,'Listes des charges'!$B$2:$F$449,4,FALSE))</f>
        <v>41.67</v>
      </c>
      <c r="F17" s="12" t="e">
        <f t="shared" si="0"/>
        <v>#DIV/0!</v>
      </c>
      <c r="G17" s="10"/>
      <c r="H17" s="32" t="e">
        <f t="shared" si="1"/>
        <v>#DIV/0!</v>
      </c>
      <c r="I17" s="66" t="s">
        <v>50</v>
      </c>
      <c r="J17" s="66"/>
      <c r="K17" s="66"/>
      <c r="L17" s="21" t="e">
        <f>L5-L8</f>
        <v>#DIV/0!</v>
      </c>
    </row>
    <row r="18" spans="2:12" ht="15.75" customHeight="1" x14ac:dyDescent="0.25">
      <c r="B18" s="5" t="s">
        <v>33</v>
      </c>
      <c r="C18" s="4">
        <f>IF(ISNA(VLOOKUP(B18,'Listes des charges'!$B$2:$F$449,2,FALSE)),"",VLOOKUP(B18,'Listes des charges'!$B$2:$F$449,2,FALSE))</f>
        <v>0</v>
      </c>
      <c r="D18" s="18"/>
      <c r="E18" s="11">
        <f>IF(ISNA(VLOOKUP(B18,'Listes des charges'!$B$2:$F$449,4,FALSE)),"",VLOOKUP(B18,'Listes des charges'!$B$2:$F$449,4,FALSE))</f>
        <v>41.67</v>
      </c>
      <c r="F18" s="11" t="e">
        <f t="shared" si="0"/>
        <v>#DIV/0!</v>
      </c>
      <c r="G18" s="4"/>
      <c r="H18" s="32" t="e">
        <f t="shared" si="1"/>
        <v>#DIV/0!</v>
      </c>
      <c r="I18" s="67" t="s">
        <v>58</v>
      </c>
      <c r="J18" s="67"/>
      <c r="K18" s="67"/>
      <c r="L18" s="26" t="e">
        <f>L17/L5</f>
        <v>#DIV/0!</v>
      </c>
    </row>
    <row r="19" spans="2:12" ht="20.25" customHeight="1" outlineLevel="1" x14ac:dyDescent="0.25">
      <c r="B19" s="10" t="s">
        <v>34</v>
      </c>
      <c r="C19" s="10">
        <f>IF(ISNA(VLOOKUP(B19,'Listes des charges'!$B$2:$F$449,2,FALSE)),"",VLOOKUP(B19,'Listes des charges'!$B$2:$F$449,2,FALSE))</f>
        <v>0</v>
      </c>
      <c r="D19" s="19"/>
      <c r="E19" s="12">
        <f>IF(ISNA(VLOOKUP(B19,'Listes des charges'!$B$2:$F$449,4,FALSE)),"",VLOOKUP(B19,'Listes des charges'!$B$2:$F$449,4,FALSE))</f>
        <v>41.67</v>
      </c>
      <c r="F19" s="12" t="e">
        <f t="shared" si="0"/>
        <v>#DIV/0!</v>
      </c>
      <c r="G19" s="10"/>
      <c r="H19" s="32" t="e">
        <f t="shared" si="1"/>
        <v>#DIV/0!</v>
      </c>
      <c r="I19" s="66" t="s">
        <v>51</v>
      </c>
      <c r="J19" s="66"/>
      <c r="K19" s="66"/>
      <c r="L19" s="21" t="e">
        <f>L17*K2</f>
        <v>#DIV/0!</v>
      </c>
    </row>
    <row r="20" spans="2:12" ht="15.75" outlineLevel="1" x14ac:dyDescent="0.25">
      <c r="B20" s="5" t="s">
        <v>35</v>
      </c>
      <c r="C20" s="4">
        <f>IF(ISNA(VLOOKUP(B20,'Listes des charges'!$B$2:$F$449,2,FALSE)),"",VLOOKUP(B20,'Listes des charges'!$B$2:$F$449,2,FALSE))</f>
        <v>0</v>
      </c>
      <c r="D20" s="18"/>
      <c r="E20" s="11">
        <f>IF(ISNA(VLOOKUP(B20,'Listes des charges'!$B$2:$F$449,4,FALSE)),"",VLOOKUP(B20,'Listes des charges'!$B$2:$F$449,4,FALSE))</f>
        <v>41.67</v>
      </c>
      <c r="F20" s="11" t="e">
        <f t="shared" si="0"/>
        <v>#DIV/0!</v>
      </c>
      <c r="G20" s="4"/>
      <c r="H20" s="32" t="e">
        <f t="shared" si="1"/>
        <v>#DIV/0!</v>
      </c>
      <c r="I20" s="67" t="s">
        <v>52</v>
      </c>
      <c r="J20" s="67"/>
      <c r="K20" s="67"/>
      <c r="L20" s="22" t="e">
        <f>L19*12</f>
        <v>#DIV/0!</v>
      </c>
    </row>
    <row r="21" spans="2:12" outlineLevel="1" x14ac:dyDescent="0.25">
      <c r="B21" s="10" t="s">
        <v>36</v>
      </c>
      <c r="C21" s="10">
        <f>IF(ISNA(VLOOKUP(B21,'Listes des charges'!$B$2:$F$449,2,FALSE)),"",VLOOKUP(B21,'Listes des charges'!$B$2:$F$449,2,FALSE))</f>
        <v>0</v>
      </c>
      <c r="D21" s="19"/>
      <c r="E21" s="12">
        <f>IF(ISNA(VLOOKUP(B21,'Listes des charges'!$B$2:$F$449,4,FALSE)),"",VLOOKUP(B21,'Listes des charges'!$B$2:$F$449,4,FALSE))</f>
        <v>83.33</v>
      </c>
      <c r="F21" s="12" t="e">
        <f t="shared" si="0"/>
        <v>#DIV/0!</v>
      </c>
      <c r="G21" s="10"/>
      <c r="H21" s="32" t="e">
        <f t="shared" si="1"/>
        <v>#DIV/0!</v>
      </c>
    </row>
    <row r="22" spans="2:12" outlineLevel="1" x14ac:dyDescent="0.25">
      <c r="B22" s="5" t="s">
        <v>37</v>
      </c>
      <c r="C22" s="4">
        <f>IF(ISNA(VLOOKUP(B22,'Listes des charges'!$B$2:$F$449,2,FALSE)),"",VLOOKUP(B22,'Listes des charges'!$B$2:$F$449,2,FALSE))</f>
        <v>0</v>
      </c>
      <c r="D22" s="18"/>
      <c r="E22" s="11">
        <f>IF(ISNA(VLOOKUP(B22,'Listes des charges'!$B$2:$F$449,4,FALSE)),"",VLOOKUP(B22,'Listes des charges'!$B$2:$F$449,4,FALSE))</f>
        <v>1500</v>
      </c>
      <c r="F22" s="11" t="e">
        <f t="shared" si="0"/>
        <v>#DIV/0!</v>
      </c>
      <c r="G22" s="4"/>
      <c r="H22" s="32" t="e">
        <f t="shared" si="1"/>
        <v>#DIV/0!</v>
      </c>
    </row>
    <row r="23" spans="2:12" outlineLevel="1" x14ac:dyDescent="0.25">
      <c r="B23" s="10" t="s">
        <v>38</v>
      </c>
      <c r="C23" s="10">
        <f>IF(ISNA(VLOOKUP(B23,'Listes des charges'!$B$2:$F$449,2,FALSE)),"",VLOOKUP(B23,'Listes des charges'!$B$2:$F$449,2,FALSE))</f>
        <v>0</v>
      </c>
      <c r="D23" s="19"/>
      <c r="E23" s="12">
        <f>IF(ISNA(VLOOKUP(B23,'Listes des charges'!$B$2:$F$449,4,FALSE)),"",VLOOKUP(B23,'Listes des charges'!$B$2:$F$449,4,FALSE))</f>
        <v>450.42</v>
      </c>
      <c r="F23" s="12" t="e">
        <f t="shared" si="0"/>
        <v>#DIV/0!</v>
      </c>
      <c r="G23" s="10"/>
      <c r="H23" s="32" t="e">
        <f t="shared" si="1"/>
        <v>#DIV/0!</v>
      </c>
    </row>
    <row r="24" spans="2:12" outlineLevel="1" x14ac:dyDescent="0.25">
      <c r="B24" s="5" t="s">
        <v>39</v>
      </c>
      <c r="C24" s="4">
        <f>IF(ISNA(VLOOKUP(B24,'Listes des charges'!$B$2:$F$449,2,FALSE)),"",VLOOKUP(B24,'Listes des charges'!$B$2:$F$449,2,FALSE))</f>
        <v>0</v>
      </c>
      <c r="D24" s="18"/>
      <c r="E24" s="11">
        <f>IF(ISNA(VLOOKUP(B24,'Listes des charges'!$B$2:$F$449,4,FALSE)),"",VLOOKUP(B24,'Listes des charges'!$B$2:$F$449,4,FALSE))</f>
        <v>279.07</v>
      </c>
      <c r="F24" s="11" t="e">
        <f t="shared" si="0"/>
        <v>#DIV/0!</v>
      </c>
      <c r="G24" s="4"/>
      <c r="H24" s="32" t="e">
        <f t="shared" si="1"/>
        <v>#DIV/0!</v>
      </c>
      <c r="I24" s="28"/>
    </row>
    <row r="25" spans="2:12" outlineLevel="1" x14ac:dyDescent="0.25">
      <c r="B25" s="10" t="s">
        <v>40</v>
      </c>
      <c r="C25" s="10">
        <f>IF(ISNA(VLOOKUP(B25,'Listes des charges'!$B$2:$F$449,2,FALSE)),"",VLOOKUP(B25,'Listes des charges'!$B$2:$F$449,2,FALSE))</f>
        <v>0</v>
      </c>
      <c r="D25" s="19"/>
      <c r="E25" s="12">
        <f>IF(ISNA(VLOOKUP(B25,'Listes des charges'!$B$2:$F$449,4,FALSE)),"",VLOOKUP(B25,'Listes des charges'!$B$2:$F$449,4,FALSE))</f>
        <v>1359.41</v>
      </c>
      <c r="F25" s="12" t="e">
        <f t="shared" si="0"/>
        <v>#DIV/0!</v>
      </c>
      <c r="G25" s="10"/>
      <c r="H25" s="32" t="e">
        <f t="shared" si="1"/>
        <v>#DIV/0!</v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8" t="s">
        <v>193</v>
      </c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e">
        <f t="shared" si="0"/>
        <v>#VALUE!</v>
      </c>
      <c r="G38" s="4"/>
      <c r="H38" s="32" t="e">
        <f t="shared" si="1"/>
        <v>#VALUE!</v>
      </c>
    </row>
    <row r="39" spans="2:8" outlineLevel="1" x14ac:dyDescent="0.25">
      <c r="B39" s="10" t="s">
        <v>180</v>
      </c>
      <c r="C39" s="10" t="str">
        <f>IF(ISNA(VLOOKUP(B39,'Listes des charges'!$B$2:$F$449,2,FALSE)),"",VLOOKUP(B39,'Listes des charges'!$B$2:$F$449,2,FALSE))</f>
        <v>gr</v>
      </c>
      <c r="D39" s="19">
        <v>166</v>
      </c>
      <c r="E39" s="12">
        <f>IF(ISNA(VLOOKUP(B39,'Listes des charges'!$B$2:$F$449,4,FALSE)),"",VLOOKUP(B39,'Listes des charges'!$B$2:$F$449,4,FALSE))</f>
        <v>3.88</v>
      </c>
      <c r="F39" s="12">
        <f t="shared" si="0"/>
        <v>0.64407999999999987</v>
      </c>
      <c r="G39" s="10"/>
      <c r="H39" s="32">
        <f t="shared" si="1"/>
        <v>1</v>
      </c>
    </row>
    <row r="40" spans="2:8" outlineLevel="1" x14ac:dyDescent="0.25">
      <c r="B40" s="5" t="s">
        <v>195</v>
      </c>
      <c r="C40" s="4" t="str">
        <f>IF(ISNA(VLOOKUP(B40,'Listes des charges'!$B$2:$F$449,2,FALSE)),"",VLOOKUP(B40,'Listes des charges'!$B$2:$F$449,2,FALSE))</f>
        <v>gr</v>
      </c>
      <c r="D40" s="18">
        <v>1</v>
      </c>
      <c r="E40" s="11">
        <f>IF(ISNA(VLOOKUP(B40,'Listes des charges'!$B$2:$F$449,4,FALSE)),"",VLOOKUP(B40,'Listes des charges'!$B$2:$F$449,4,FALSE))</f>
        <v>69.8</v>
      </c>
      <c r="F40" s="11">
        <f t="shared" si="0"/>
        <v>6.9800000000000001E-2</v>
      </c>
      <c r="G40" s="4"/>
      <c r="H40" s="32">
        <f t="shared" si="1"/>
        <v>1</v>
      </c>
    </row>
    <row r="41" spans="2:8" outlineLevel="1" x14ac:dyDescent="0.25">
      <c r="B41" s="10" t="s">
        <v>184</v>
      </c>
      <c r="C41" s="10" t="str">
        <f>IF(ISNA(VLOOKUP(B41,'Listes des charges'!$B$2:$F$449,2,FALSE)),"",VLOOKUP(B41,'Listes des charges'!$B$2:$F$449,2,FALSE))</f>
        <v>gr</v>
      </c>
      <c r="D41" s="19">
        <v>3</v>
      </c>
      <c r="E41" s="12">
        <f>IF(ISNA(VLOOKUP(B41,'Listes des charges'!$B$2:$F$449,4,FALSE)),"",VLOOKUP(B41,'Listes des charges'!$B$2:$F$449,4,FALSE))</f>
        <v>14.51</v>
      </c>
      <c r="F41" s="12">
        <f t="shared" si="0"/>
        <v>4.3529999999999999E-2</v>
      </c>
      <c r="G41" s="10"/>
      <c r="H41" s="32">
        <f t="shared" si="1"/>
        <v>1</v>
      </c>
    </row>
    <row r="42" spans="2:8" outlineLevel="1" x14ac:dyDescent="0.25">
      <c r="B42" s="5" t="s">
        <v>194</v>
      </c>
      <c r="C42" s="4" t="str">
        <f>IF(ISNA(VLOOKUP(B42,'Listes des charges'!$B$2:$F$449,2,FALSE)),"",VLOOKUP(B42,'Listes des charges'!$B$2:$F$449,2,FALSE))</f>
        <v>gr</v>
      </c>
      <c r="D42" s="18">
        <v>0.1</v>
      </c>
      <c r="E42" s="11">
        <f>IF(ISNA(VLOOKUP(B42,'Listes des charges'!$B$2:$F$449,4,FALSE)),"",VLOOKUP(B42,'Listes des charges'!$B$2:$F$449,4,FALSE))</f>
        <v>0</v>
      </c>
      <c r="F42" s="11">
        <f t="shared" si="0"/>
        <v>0</v>
      </c>
      <c r="G42" s="4"/>
      <c r="H42" s="32" t="str">
        <f t="shared" si="1"/>
        <v/>
      </c>
    </row>
    <row r="43" spans="2:8" outlineLevel="1" x14ac:dyDescent="0.25">
      <c r="B43" s="10" t="s">
        <v>182</v>
      </c>
      <c r="C43" s="10" t="str">
        <f>IF(ISNA(VLOOKUP(B43,'Listes des charges'!$B$2:$F$449,2,FALSE)),"",VLOOKUP(B43,'Listes des charges'!$B$2:$F$449,2,FALSE))</f>
        <v>gr</v>
      </c>
      <c r="D43" s="19">
        <v>4.2</v>
      </c>
      <c r="E43" s="12">
        <f>IF(ISNA(VLOOKUP(B43,'Listes des charges'!$B$2:$F$449,4,FALSE)),"",VLOOKUP(B43,'Listes des charges'!$B$2:$F$449,4,FALSE))</f>
        <v>0</v>
      </c>
      <c r="F43" s="12">
        <f t="shared" si="0"/>
        <v>0</v>
      </c>
      <c r="G43" s="10"/>
      <c r="H43" s="32" t="str">
        <f t="shared" si="1"/>
        <v/>
      </c>
    </row>
    <row r="44" spans="2:8" outlineLevel="1" x14ac:dyDescent="0.25">
      <c r="B44" s="48" t="s">
        <v>196</v>
      </c>
      <c r="C44" s="4">
        <f>IF(ISNA(VLOOKUP(B44,'Listes des charges'!$B$2:$F$449,2,FALSE)),"",VLOOKUP(B44,'Listes des charges'!$B$2:$F$449,2,FALSE))</f>
        <v>0</v>
      </c>
      <c r="D44" s="18"/>
      <c r="E44" s="11">
        <f>IF(ISNA(VLOOKUP(B44,'Listes des charges'!$B$2:$F$449,4,FALSE)),"",VLOOKUP(B44,'Listes des charges'!$B$2:$F$449,4,FALSE))</f>
        <v>0</v>
      </c>
      <c r="F44" s="11" t="e">
        <f t="shared" si="0"/>
        <v>#DIV/0!</v>
      </c>
      <c r="G44" s="4"/>
      <c r="H44" s="32" t="e">
        <f t="shared" si="1"/>
        <v>#DIV/0!</v>
      </c>
    </row>
    <row r="45" spans="2:8" outlineLevel="1" x14ac:dyDescent="0.25">
      <c r="B45" s="10"/>
      <c r="C45" s="10" t="str">
        <f>IF(ISNA(VLOOKUP(B45,'Listes des charges'!$B$2:$F$449,2,FALSE)),"",VLOOKUP(B45,'Listes des charges'!$B$2:$F$449,2,FALSE))</f>
        <v/>
      </c>
      <c r="D45" s="19"/>
      <c r="E45" s="12" t="str">
        <f>IF(ISNA(VLOOKUP(B45,'Listes des charges'!$B$2:$F$449,4,FALSE)),"",VLOOKUP(B45,'Listes des charges'!$B$2:$F$449,4,FALSE))</f>
        <v/>
      </c>
      <c r="F45" s="12" t="str">
        <f t="shared" si="0"/>
        <v/>
      </c>
      <c r="G45" s="10"/>
      <c r="H45" s="32" t="str">
        <f t="shared" si="1"/>
        <v/>
      </c>
    </row>
    <row r="46" spans="2:8" outlineLevel="1" x14ac:dyDescent="0.25">
      <c r="B46" s="4"/>
      <c r="C46" s="4" t="str">
        <f>IF(ISNA(VLOOKUP(B46,'Listes des charges'!$B$2:$F$449,2,FALSE)),"",VLOOKUP(B46,'Listes des charges'!$B$2:$F$449,2,FALSE))</f>
        <v/>
      </c>
      <c r="D46" s="18"/>
      <c r="E46" s="11" t="str">
        <f>IF(ISNA(VLOOKUP(B46,'Listes des charges'!$B$2:$F$449,4,FALSE)),"",VLOOKUP(B46,'Listes des charges'!$B$2:$F$449,4,FALSE))</f>
        <v/>
      </c>
      <c r="F46" s="11" t="str">
        <f t="shared" si="0"/>
        <v/>
      </c>
      <c r="G46" s="4"/>
      <c r="H46" s="32" t="str">
        <f t="shared" si="1"/>
        <v/>
      </c>
    </row>
    <row r="47" spans="2:8" outlineLevel="1" x14ac:dyDescent="0.25">
      <c r="B47" s="10"/>
      <c r="C47" s="10" t="str">
        <f>IF(ISNA(VLOOKUP(B47,'Listes des charges'!$B$2:$F$449,2,FALSE)),"",VLOOKUP(B47,'Listes des charges'!$B$2:$F$449,2,FALSE))</f>
        <v/>
      </c>
      <c r="D47" s="19"/>
      <c r="E47" s="12" t="str">
        <f>IF(ISNA(VLOOKUP(B47,'Listes des charges'!$B$2:$F$449,4,FALSE)),"",VLOOKUP(B47,'Listes des charges'!$B$2:$F$449,4,FALSE))</f>
        <v/>
      </c>
      <c r="F47" s="12" t="str">
        <f t="shared" si="0"/>
        <v/>
      </c>
      <c r="G47" s="10"/>
      <c r="H47" s="32" t="str">
        <f t="shared" si="1"/>
        <v/>
      </c>
    </row>
    <row r="48" spans="2:8" outlineLevel="1" x14ac:dyDescent="0.25"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0"/>
        <v/>
      </c>
      <c r="G48" s="4"/>
      <c r="H48" s="32" t="str">
        <f t="shared" si="1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002060"/>
  </sheetPr>
  <dimension ref="B1:L57"/>
  <sheetViews>
    <sheetView topLeftCell="A34" workbookViewId="0">
      <selection activeCell="F9" sqref="F9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/>
      <c r="D2" s="68"/>
      <c r="F2" s="7" t="s">
        <v>19</v>
      </c>
      <c r="G2" s="15"/>
      <c r="I2" s="75" t="s">
        <v>20</v>
      </c>
      <c r="J2" s="76"/>
      <c r="K2" s="69"/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/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 t="e">
        <f>SUM(F6:F36)</f>
        <v>#DIV/0!</v>
      </c>
    </row>
    <row r="7" spans="2:12" ht="15" customHeight="1" x14ac:dyDescent="0.25">
      <c r="B7" s="10" t="s">
        <v>22</v>
      </c>
      <c r="C7" s="10">
        <f>IF(ISNA(VLOOKUP(B7,'Listes des charges'!$B$2:$F$449,2,FALSE)),"",VLOOKUP(B7,'Listes des charges'!$B$2:$F$449,2,FALSE))</f>
        <v>0</v>
      </c>
      <c r="D7" s="19"/>
      <c r="E7" s="12">
        <f>IF(ISNA(VLOOKUP(B7,'Listes des charges'!$B$2:$F$449,4,FALSE)),"",VLOOKUP(B7,'Listes des charges'!$B$2:$F$449,4,FALSE))</f>
        <v>83.33</v>
      </c>
      <c r="F7" s="12" t="e">
        <f t="shared" ref="F7:F57" si="0">IF(B7="","",IF(D7&lt;&gt;"",((D7*E7)/1000),IF(D7="",(E7*2/3)/$K$2)))</f>
        <v>#DIV/0!</v>
      </c>
      <c r="G7" s="10"/>
      <c r="H7" s="32" t="e">
        <f t="shared" ref="H7:H57" si="1">IF(AND(F7&gt;0,F7&lt;&gt;""),1,"")</f>
        <v>#DIV/0!</v>
      </c>
      <c r="I7" s="66" t="s">
        <v>54</v>
      </c>
      <c r="J7" s="66"/>
      <c r="K7" s="66"/>
      <c r="L7" s="21" t="e">
        <f>SUM(F37:F80)</f>
        <v>#VALUE!</v>
      </c>
    </row>
    <row r="8" spans="2:12" ht="15" customHeight="1" x14ac:dyDescent="0.25">
      <c r="B8" s="5" t="s">
        <v>23</v>
      </c>
      <c r="C8" s="4">
        <f>IF(ISNA(VLOOKUP(B8,'Listes des charges'!$B$2:$F$449,2,FALSE)),"",VLOOKUP(B8,'Listes des charges'!$B$2:$F$449,2,FALSE))</f>
        <v>0</v>
      </c>
      <c r="D8" s="18"/>
      <c r="E8" s="11">
        <f>IF(ISNA(VLOOKUP(B8,'Listes des charges'!$B$2:$F$449,4,FALSE)),"",VLOOKUP(B8,'Listes des charges'!$B$2:$F$449,4,FALSE))</f>
        <v>956.0185185185187</v>
      </c>
      <c r="F8" s="11" t="e">
        <f t="shared" si="0"/>
        <v>#DIV/0!</v>
      </c>
      <c r="G8" s="4"/>
      <c r="H8" s="32" t="e">
        <f t="shared" si="1"/>
        <v>#DIV/0!</v>
      </c>
      <c r="I8" s="67" t="s">
        <v>4</v>
      </c>
      <c r="J8" s="67"/>
      <c r="K8" s="67"/>
      <c r="L8" s="22" t="e">
        <f>L6+L7</f>
        <v>#DIV/0!</v>
      </c>
    </row>
    <row r="9" spans="2:12" ht="15" customHeight="1" x14ac:dyDescent="0.25">
      <c r="B9" s="10" t="s">
        <v>24</v>
      </c>
      <c r="C9" s="10">
        <f>IF(ISNA(VLOOKUP(B9,'Listes des charges'!$B$2:$F$449,2,FALSE)),"",VLOOKUP(B9,'Listes des charges'!$B$2:$F$449,2,FALSE))</f>
        <v>0</v>
      </c>
      <c r="D9" s="19"/>
      <c r="E9" s="12">
        <f>IF(ISNA(VLOOKUP(B9,'Listes des charges'!$B$2:$F$449,4,FALSE)),"",VLOOKUP(B9,'Listes des charges'!$B$2:$F$449,4,FALSE))</f>
        <v>700</v>
      </c>
      <c r="F9" s="12" t="e">
        <f t="shared" si="0"/>
        <v>#DIV/0!</v>
      </c>
      <c r="G9" s="10"/>
      <c r="H9" s="32" t="e">
        <f t="shared" si="1"/>
        <v>#DIV/0!</v>
      </c>
      <c r="I9" s="66" t="s">
        <v>5</v>
      </c>
      <c r="J9" s="66"/>
      <c r="K9" s="66"/>
      <c r="L9" s="21" t="e">
        <f>AVERAGE(F:F)</f>
        <v>#DIV/0!</v>
      </c>
    </row>
    <row r="10" spans="2:12" ht="18.75" customHeight="1" x14ac:dyDescent="0.25">
      <c r="B10" s="5" t="s">
        <v>25</v>
      </c>
      <c r="C10" s="4">
        <f>IF(ISNA(VLOOKUP(B10,'Listes des charges'!$B$2:$F$449,2,FALSE)),"",VLOOKUP(B10,'Listes des charges'!$B$2:$F$449,2,FALSE))</f>
        <v>0</v>
      </c>
      <c r="D10" s="18"/>
      <c r="E10" s="11">
        <f>IF(ISNA(VLOOKUP(B10,'Listes des charges'!$B$2:$F$449,4,FALSE)),"",VLOOKUP(B10,'Listes des charges'!$B$2:$F$449,4,FALSE))</f>
        <v>66</v>
      </c>
      <c r="F10" s="11" t="e">
        <f t="shared" si="0"/>
        <v>#DIV/0!</v>
      </c>
      <c r="G10" s="4"/>
      <c r="H10" s="32" t="e">
        <f t="shared" si="1"/>
        <v>#DIV/0!</v>
      </c>
      <c r="I10" s="67" t="s">
        <v>6</v>
      </c>
      <c r="J10" s="67"/>
      <c r="K10" s="67"/>
      <c r="L10" s="26" t="e">
        <f>L7/L5</f>
        <v>#VALUE!</v>
      </c>
    </row>
    <row r="11" spans="2:12" ht="18.75" customHeight="1" x14ac:dyDescent="0.25">
      <c r="B11" s="10" t="s">
        <v>26</v>
      </c>
      <c r="C11" s="10">
        <f>IF(ISNA(VLOOKUP(B11,'Listes des charges'!$B$2:$F$449,2,FALSE)),"",VLOOKUP(B11,'Listes des charges'!$B$2:$F$449,2,FALSE))</f>
        <v>0</v>
      </c>
      <c r="D11" s="19"/>
      <c r="E11" s="12">
        <f>IF(ISNA(VLOOKUP(B11,'Listes des charges'!$B$2:$F$449,4,FALSE)),"",VLOOKUP(B11,'Listes des charges'!$B$2:$F$449,4,FALSE))</f>
        <v>41.67</v>
      </c>
      <c r="F11" s="12" t="e">
        <f t="shared" si="0"/>
        <v>#DIV/0!</v>
      </c>
      <c r="G11" s="10"/>
      <c r="H11" s="32" t="e">
        <f t="shared" si="1"/>
        <v>#DIV/0!</v>
      </c>
      <c r="I11" s="66" t="s">
        <v>57</v>
      </c>
      <c r="J11" s="66"/>
      <c r="K11" s="66"/>
      <c r="L11" s="23" t="e">
        <f>L6/L5</f>
        <v>#DIV/0!</v>
      </c>
    </row>
    <row r="12" spans="2:12" ht="18.75" customHeight="1" x14ac:dyDescent="0.25">
      <c r="B12" s="5" t="s">
        <v>27</v>
      </c>
      <c r="C12" s="4">
        <f>IF(ISNA(VLOOKUP(B12,'Listes des charges'!$B$2:$F$449,2,FALSE)),"",VLOOKUP(B12,'Listes des charges'!$B$2:$F$449,2,FALSE))</f>
        <v>0</v>
      </c>
      <c r="D12" s="18"/>
      <c r="E12" s="11">
        <f>IF(ISNA(VLOOKUP(B12,'Listes des charges'!$B$2:$F$449,4,FALSE)),"",VLOOKUP(B12,'Listes des charges'!$B$2:$F$449,4,FALSE))</f>
        <v>125</v>
      </c>
      <c r="F12" s="11" t="e">
        <f t="shared" si="0"/>
        <v>#DIV/0!</v>
      </c>
      <c r="G12" s="11"/>
      <c r="H12" s="32" t="e">
        <f t="shared" si="1"/>
        <v>#DIV/0!</v>
      </c>
      <c r="I12" s="67" t="s">
        <v>7</v>
      </c>
      <c r="J12" s="67"/>
      <c r="K12" s="67"/>
      <c r="L12" s="22" t="e">
        <f>L7*G2</f>
        <v>#VALUE!</v>
      </c>
    </row>
    <row r="13" spans="2:12" ht="15.75" customHeight="1" x14ac:dyDescent="0.25">
      <c r="B13" s="10" t="s">
        <v>28</v>
      </c>
      <c r="C13" s="10">
        <f>IF(ISNA(VLOOKUP(B13,'Listes des charges'!$B$2:$F$449,2,FALSE)),"",VLOOKUP(B13,'Listes des charges'!$B$2:$F$449,2,FALSE))</f>
        <v>0</v>
      </c>
      <c r="D13" s="19"/>
      <c r="E13" s="12">
        <f>IF(ISNA(VLOOKUP(B13,'Listes des charges'!$B$2:$F$449,4,FALSE)),"",VLOOKUP(B13,'Listes des charges'!$B$2:$F$449,4,FALSE))</f>
        <v>83.33</v>
      </c>
      <c r="F13" s="12" t="e">
        <f t="shared" si="0"/>
        <v>#DIV/0!</v>
      </c>
      <c r="G13" s="10"/>
      <c r="H13" s="32" t="e">
        <f t="shared" si="1"/>
        <v>#DIV/0!</v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5" t="s">
        <v>29</v>
      </c>
      <c r="C14" s="4">
        <f>IF(ISNA(VLOOKUP(B14,'Listes des charges'!$B$2:$F$449,2,FALSE)),"",VLOOKUP(B14,'Listes des charges'!$B$2:$F$449,2,FALSE))</f>
        <v>0</v>
      </c>
      <c r="D14" s="18"/>
      <c r="E14" s="11">
        <f>IF(ISNA(VLOOKUP(B14,'Listes des charges'!$B$2:$F$449,4,FALSE)),"",VLOOKUP(B14,'Listes des charges'!$B$2:$F$449,4,FALSE))</f>
        <v>41.67</v>
      </c>
      <c r="F14" s="11" t="e">
        <f t="shared" si="0"/>
        <v>#DIV/0!</v>
      </c>
      <c r="G14" s="4"/>
      <c r="H14" s="32" t="e">
        <f t="shared" si="1"/>
        <v>#DIV/0!</v>
      </c>
      <c r="I14" s="67" t="s">
        <v>56</v>
      </c>
      <c r="J14" s="67"/>
      <c r="K14" s="67"/>
      <c r="L14" s="22" t="e">
        <f>L12+(L12*L13)</f>
        <v>#VALUE!</v>
      </c>
    </row>
    <row r="15" spans="2:12" ht="15" customHeight="1" x14ac:dyDescent="0.25">
      <c r="B15" s="10" t="s">
        <v>30</v>
      </c>
      <c r="C15" s="10">
        <f>IF(ISNA(VLOOKUP(B15,'Listes des charges'!$B$2:$F$449,2,FALSE)),"",VLOOKUP(B15,'Listes des charges'!$B$2:$F$449,2,FALSE))</f>
        <v>0</v>
      </c>
      <c r="D15" s="19"/>
      <c r="E15" s="12">
        <f>IF(ISNA(VLOOKUP(B15,'Listes des charges'!$B$2:$F$449,4,FALSE)),"",VLOOKUP(B15,'Listes des charges'!$B$2:$F$449,4,FALSE))</f>
        <v>41.67</v>
      </c>
      <c r="F15" s="12" t="e">
        <f t="shared" si="0"/>
        <v>#DIV/0!</v>
      </c>
      <c r="G15" s="10"/>
      <c r="H15" s="32" t="e">
        <f t="shared" si="1"/>
        <v>#DIV/0!</v>
      </c>
      <c r="I15" s="66" t="s">
        <v>53</v>
      </c>
      <c r="J15" s="66"/>
      <c r="K15" s="66"/>
      <c r="L15" s="21" t="e">
        <f>L5-L7</f>
        <v>#VALUE!</v>
      </c>
    </row>
    <row r="16" spans="2:12" ht="18.75" customHeight="1" x14ac:dyDescent="0.25">
      <c r="B16" s="5" t="s">
        <v>31</v>
      </c>
      <c r="C16" s="4">
        <f>IF(ISNA(VLOOKUP(B16,'Listes des charges'!$B$2:$F$449,2,FALSE)),"",VLOOKUP(B16,'Listes des charges'!$B$2:$F$449,2,FALSE))</f>
        <v>0</v>
      </c>
      <c r="D16" s="18"/>
      <c r="E16" s="11">
        <f>IF(ISNA(VLOOKUP(B16,'Listes des charges'!$B$2:$F$449,4,FALSE)),"",VLOOKUP(B16,'Listes des charges'!$B$2:$F$449,4,FALSE))</f>
        <v>41.67</v>
      </c>
      <c r="F16" s="11" t="e">
        <f t="shared" si="0"/>
        <v>#DIV/0!</v>
      </c>
      <c r="G16" s="4"/>
      <c r="H16" s="32" t="e">
        <f t="shared" si="1"/>
        <v>#DIV/0!</v>
      </c>
      <c r="I16" s="67" t="s">
        <v>59</v>
      </c>
      <c r="J16" s="67"/>
      <c r="K16" s="67"/>
      <c r="L16" s="26" t="e">
        <f>L15/L5</f>
        <v>#VALUE!</v>
      </c>
    </row>
    <row r="17" spans="2:12" ht="18.75" customHeight="1" x14ac:dyDescent="0.25">
      <c r="B17" s="10" t="s">
        <v>32</v>
      </c>
      <c r="C17" s="10">
        <f>IF(ISNA(VLOOKUP(B17,'Listes des charges'!$B$2:$F$449,2,FALSE)),"",VLOOKUP(B17,'Listes des charges'!$B$2:$F$449,2,FALSE))</f>
        <v>0</v>
      </c>
      <c r="D17" s="19"/>
      <c r="E17" s="12">
        <f>IF(ISNA(VLOOKUP(B17,'Listes des charges'!$B$2:$F$449,4,FALSE)),"",VLOOKUP(B17,'Listes des charges'!$B$2:$F$449,4,FALSE))</f>
        <v>41.67</v>
      </c>
      <c r="F17" s="12" t="e">
        <f t="shared" si="0"/>
        <v>#DIV/0!</v>
      </c>
      <c r="G17" s="10"/>
      <c r="H17" s="32" t="e">
        <f t="shared" si="1"/>
        <v>#DIV/0!</v>
      </c>
      <c r="I17" s="66" t="s">
        <v>50</v>
      </c>
      <c r="J17" s="66"/>
      <c r="K17" s="66"/>
      <c r="L17" s="21" t="e">
        <f>L5-L8</f>
        <v>#DIV/0!</v>
      </c>
    </row>
    <row r="18" spans="2:12" ht="15.75" customHeight="1" x14ac:dyDescent="0.25">
      <c r="B18" s="5" t="s">
        <v>33</v>
      </c>
      <c r="C18" s="4">
        <f>IF(ISNA(VLOOKUP(B18,'Listes des charges'!$B$2:$F$449,2,FALSE)),"",VLOOKUP(B18,'Listes des charges'!$B$2:$F$449,2,FALSE))</f>
        <v>0</v>
      </c>
      <c r="D18" s="18"/>
      <c r="E18" s="11">
        <f>IF(ISNA(VLOOKUP(B18,'Listes des charges'!$B$2:$F$449,4,FALSE)),"",VLOOKUP(B18,'Listes des charges'!$B$2:$F$449,4,FALSE))</f>
        <v>41.67</v>
      </c>
      <c r="F18" s="11" t="e">
        <f t="shared" si="0"/>
        <v>#DIV/0!</v>
      </c>
      <c r="G18" s="4"/>
      <c r="H18" s="32" t="e">
        <f t="shared" si="1"/>
        <v>#DIV/0!</v>
      </c>
      <c r="I18" s="67" t="s">
        <v>58</v>
      </c>
      <c r="J18" s="67"/>
      <c r="K18" s="67"/>
      <c r="L18" s="26" t="e">
        <f>L17/L5</f>
        <v>#DIV/0!</v>
      </c>
    </row>
    <row r="19" spans="2:12" ht="20.25" customHeight="1" outlineLevel="1" x14ac:dyDescent="0.25">
      <c r="B19" s="10" t="s">
        <v>34</v>
      </c>
      <c r="C19" s="10">
        <f>IF(ISNA(VLOOKUP(B19,'Listes des charges'!$B$2:$F$449,2,FALSE)),"",VLOOKUP(B19,'Listes des charges'!$B$2:$F$449,2,FALSE))</f>
        <v>0</v>
      </c>
      <c r="D19" s="19"/>
      <c r="E19" s="12">
        <f>IF(ISNA(VLOOKUP(B19,'Listes des charges'!$B$2:$F$449,4,FALSE)),"",VLOOKUP(B19,'Listes des charges'!$B$2:$F$449,4,FALSE))</f>
        <v>41.67</v>
      </c>
      <c r="F19" s="12" t="e">
        <f t="shared" si="0"/>
        <v>#DIV/0!</v>
      </c>
      <c r="G19" s="10"/>
      <c r="H19" s="32" t="e">
        <f t="shared" si="1"/>
        <v>#DIV/0!</v>
      </c>
      <c r="I19" s="66" t="s">
        <v>51</v>
      </c>
      <c r="J19" s="66"/>
      <c r="K19" s="66"/>
      <c r="L19" s="21" t="e">
        <f>L17*K2</f>
        <v>#DIV/0!</v>
      </c>
    </row>
    <row r="20" spans="2:12" ht="15.75" outlineLevel="1" x14ac:dyDescent="0.25">
      <c r="B20" s="5" t="s">
        <v>35</v>
      </c>
      <c r="C20" s="4">
        <f>IF(ISNA(VLOOKUP(B20,'Listes des charges'!$B$2:$F$449,2,FALSE)),"",VLOOKUP(B20,'Listes des charges'!$B$2:$F$449,2,FALSE))</f>
        <v>0</v>
      </c>
      <c r="D20" s="18"/>
      <c r="E20" s="11">
        <f>IF(ISNA(VLOOKUP(B20,'Listes des charges'!$B$2:$F$449,4,FALSE)),"",VLOOKUP(B20,'Listes des charges'!$B$2:$F$449,4,FALSE))</f>
        <v>41.67</v>
      </c>
      <c r="F20" s="11" t="e">
        <f t="shared" si="0"/>
        <v>#DIV/0!</v>
      </c>
      <c r="G20" s="4"/>
      <c r="H20" s="32" t="e">
        <f t="shared" si="1"/>
        <v>#DIV/0!</v>
      </c>
      <c r="I20" s="67" t="s">
        <v>52</v>
      </c>
      <c r="J20" s="67"/>
      <c r="K20" s="67"/>
      <c r="L20" s="22" t="e">
        <f>L19*12</f>
        <v>#DIV/0!</v>
      </c>
    </row>
    <row r="21" spans="2:12" outlineLevel="1" x14ac:dyDescent="0.25">
      <c r="B21" s="10" t="s">
        <v>36</v>
      </c>
      <c r="C21" s="10">
        <f>IF(ISNA(VLOOKUP(B21,'Listes des charges'!$B$2:$F$449,2,FALSE)),"",VLOOKUP(B21,'Listes des charges'!$B$2:$F$449,2,FALSE))</f>
        <v>0</v>
      </c>
      <c r="D21" s="19"/>
      <c r="E21" s="12">
        <f>IF(ISNA(VLOOKUP(B21,'Listes des charges'!$B$2:$F$449,4,FALSE)),"",VLOOKUP(B21,'Listes des charges'!$B$2:$F$449,4,FALSE))</f>
        <v>83.33</v>
      </c>
      <c r="F21" s="12" t="e">
        <f t="shared" si="0"/>
        <v>#DIV/0!</v>
      </c>
      <c r="G21" s="10"/>
      <c r="H21" s="32" t="e">
        <f t="shared" si="1"/>
        <v>#DIV/0!</v>
      </c>
    </row>
    <row r="22" spans="2:12" outlineLevel="1" x14ac:dyDescent="0.25">
      <c r="B22" s="5" t="s">
        <v>37</v>
      </c>
      <c r="C22" s="4">
        <f>IF(ISNA(VLOOKUP(B22,'Listes des charges'!$B$2:$F$449,2,FALSE)),"",VLOOKUP(B22,'Listes des charges'!$B$2:$F$449,2,FALSE))</f>
        <v>0</v>
      </c>
      <c r="D22" s="18"/>
      <c r="E22" s="11">
        <f>IF(ISNA(VLOOKUP(B22,'Listes des charges'!$B$2:$F$449,4,FALSE)),"",VLOOKUP(B22,'Listes des charges'!$B$2:$F$449,4,FALSE))</f>
        <v>1500</v>
      </c>
      <c r="F22" s="11" t="e">
        <f t="shared" si="0"/>
        <v>#DIV/0!</v>
      </c>
      <c r="G22" s="4"/>
      <c r="H22" s="32" t="e">
        <f t="shared" si="1"/>
        <v>#DIV/0!</v>
      </c>
    </row>
    <row r="23" spans="2:12" outlineLevel="1" x14ac:dyDescent="0.25">
      <c r="B23" s="10" t="s">
        <v>38</v>
      </c>
      <c r="C23" s="10">
        <f>IF(ISNA(VLOOKUP(B23,'Listes des charges'!$B$2:$F$449,2,FALSE)),"",VLOOKUP(B23,'Listes des charges'!$B$2:$F$449,2,FALSE))</f>
        <v>0</v>
      </c>
      <c r="D23" s="19"/>
      <c r="E23" s="12">
        <f>IF(ISNA(VLOOKUP(B23,'Listes des charges'!$B$2:$F$449,4,FALSE)),"",VLOOKUP(B23,'Listes des charges'!$B$2:$F$449,4,FALSE))</f>
        <v>450.42</v>
      </c>
      <c r="F23" s="12" t="e">
        <f t="shared" si="0"/>
        <v>#DIV/0!</v>
      </c>
      <c r="G23" s="10"/>
      <c r="H23" s="32" t="e">
        <f t="shared" si="1"/>
        <v>#DIV/0!</v>
      </c>
    </row>
    <row r="24" spans="2:12" outlineLevel="1" x14ac:dyDescent="0.25">
      <c r="B24" s="5" t="s">
        <v>39</v>
      </c>
      <c r="C24" s="4">
        <f>IF(ISNA(VLOOKUP(B24,'Listes des charges'!$B$2:$F$449,2,FALSE)),"",VLOOKUP(B24,'Listes des charges'!$B$2:$F$449,2,FALSE))</f>
        <v>0</v>
      </c>
      <c r="D24" s="18"/>
      <c r="E24" s="11">
        <f>IF(ISNA(VLOOKUP(B24,'Listes des charges'!$B$2:$F$449,4,FALSE)),"",VLOOKUP(B24,'Listes des charges'!$B$2:$F$449,4,FALSE))</f>
        <v>279.07</v>
      </c>
      <c r="F24" s="11" t="e">
        <f t="shared" si="0"/>
        <v>#DIV/0!</v>
      </c>
      <c r="G24" s="4"/>
      <c r="H24" s="32" t="e">
        <f t="shared" si="1"/>
        <v>#DIV/0!</v>
      </c>
      <c r="I24" s="28"/>
    </row>
    <row r="25" spans="2:12" outlineLevel="1" x14ac:dyDescent="0.25">
      <c r="B25" s="10" t="s">
        <v>40</v>
      </c>
      <c r="C25" s="10">
        <f>IF(ISNA(VLOOKUP(B25,'Listes des charges'!$B$2:$F$449,2,FALSE)),"",VLOOKUP(B25,'Listes des charges'!$B$2:$F$449,2,FALSE))</f>
        <v>0</v>
      </c>
      <c r="D25" s="19"/>
      <c r="E25" s="12">
        <f>IF(ISNA(VLOOKUP(B25,'Listes des charges'!$B$2:$F$449,4,FALSE)),"",VLOOKUP(B25,'Listes des charges'!$B$2:$F$449,4,FALSE))</f>
        <v>1359.41</v>
      </c>
      <c r="F25" s="12" t="e">
        <f t="shared" si="0"/>
        <v>#DIV/0!</v>
      </c>
      <c r="G25" s="10"/>
      <c r="H25" s="32" t="e">
        <f t="shared" si="1"/>
        <v>#DIV/0!</v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8" t="s">
        <v>193</v>
      </c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e">
        <f t="shared" si="0"/>
        <v>#VALUE!</v>
      </c>
      <c r="G38" s="4"/>
      <c r="H38" s="32" t="e">
        <f t="shared" si="1"/>
        <v>#VALUE!</v>
      </c>
    </row>
    <row r="39" spans="2:8" outlineLevel="1" x14ac:dyDescent="0.25">
      <c r="B39" s="10" t="s">
        <v>180</v>
      </c>
      <c r="C39" s="10" t="str">
        <f>IF(ISNA(VLOOKUP(B39,'Listes des charges'!$B$2:$F$449,2,FALSE)),"",VLOOKUP(B39,'Listes des charges'!$B$2:$F$449,2,FALSE))</f>
        <v>gr</v>
      </c>
      <c r="D39" s="19">
        <v>166</v>
      </c>
      <c r="E39" s="12">
        <f>IF(ISNA(VLOOKUP(B39,'Listes des charges'!$B$2:$F$449,4,FALSE)),"",VLOOKUP(B39,'Listes des charges'!$B$2:$F$449,4,FALSE))</f>
        <v>3.88</v>
      </c>
      <c r="F39" s="12">
        <f t="shared" si="0"/>
        <v>0.64407999999999987</v>
      </c>
      <c r="G39" s="10"/>
      <c r="H39" s="32">
        <f t="shared" si="1"/>
        <v>1</v>
      </c>
    </row>
    <row r="40" spans="2:8" outlineLevel="1" x14ac:dyDescent="0.25">
      <c r="B40" s="5" t="s">
        <v>195</v>
      </c>
      <c r="C40" s="4" t="str">
        <f>IF(ISNA(VLOOKUP(B40,'Listes des charges'!$B$2:$F$449,2,FALSE)),"",VLOOKUP(B40,'Listes des charges'!$B$2:$F$449,2,FALSE))</f>
        <v>gr</v>
      </c>
      <c r="D40" s="18">
        <v>1</v>
      </c>
      <c r="E40" s="11">
        <f>IF(ISNA(VLOOKUP(B40,'Listes des charges'!$B$2:$F$449,4,FALSE)),"",VLOOKUP(B40,'Listes des charges'!$B$2:$F$449,4,FALSE))</f>
        <v>69.8</v>
      </c>
      <c r="F40" s="11">
        <f t="shared" si="0"/>
        <v>6.9800000000000001E-2</v>
      </c>
      <c r="G40" s="4"/>
      <c r="H40" s="32">
        <f t="shared" si="1"/>
        <v>1</v>
      </c>
    </row>
    <row r="41" spans="2:8" outlineLevel="1" x14ac:dyDescent="0.25">
      <c r="B41" s="10" t="s">
        <v>184</v>
      </c>
      <c r="C41" s="10" t="str">
        <f>IF(ISNA(VLOOKUP(B41,'Listes des charges'!$B$2:$F$449,2,FALSE)),"",VLOOKUP(B41,'Listes des charges'!$B$2:$F$449,2,FALSE))</f>
        <v>gr</v>
      </c>
      <c r="D41" s="19">
        <v>3</v>
      </c>
      <c r="E41" s="12">
        <f>IF(ISNA(VLOOKUP(B41,'Listes des charges'!$B$2:$F$449,4,FALSE)),"",VLOOKUP(B41,'Listes des charges'!$B$2:$F$449,4,FALSE))</f>
        <v>14.51</v>
      </c>
      <c r="F41" s="12">
        <f t="shared" si="0"/>
        <v>4.3529999999999999E-2</v>
      </c>
      <c r="G41" s="10"/>
      <c r="H41" s="32">
        <f t="shared" si="1"/>
        <v>1</v>
      </c>
    </row>
    <row r="42" spans="2:8" outlineLevel="1" x14ac:dyDescent="0.25">
      <c r="B42" s="5" t="s">
        <v>194</v>
      </c>
      <c r="C42" s="4" t="str">
        <f>IF(ISNA(VLOOKUP(B42,'Listes des charges'!$B$2:$F$449,2,FALSE)),"",VLOOKUP(B42,'Listes des charges'!$B$2:$F$449,2,FALSE))</f>
        <v>gr</v>
      </c>
      <c r="D42" s="18">
        <v>0.1</v>
      </c>
      <c r="E42" s="11">
        <f>IF(ISNA(VLOOKUP(B42,'Listes des charges'!$B$2:$F$449,4,FALSE)),"",VLOOKUP(B42,'Listes des charges'!$B$2:$F$449,4,FALSE))</f>
        <v>0</v>
      </c>
      <c r="F42" s="11">
        <f t="shared" si="0"/>
        <v>0</v>
      </c>
      <c r="G42" s="4"/>
      <c r="H42" s="32" t="str">
        <f t="shared" si="1"/>
        <v/>
      </c>
    </row>
    <row r="43" spans="2:8" outlineLevel="1" x14ac:dyDescent="0.25">
      <c r="B43" s="10" t="s">
        <v>182</v>
      </c>
      <c r="C43" s="10" t="str">
        <f>IF(ISNA(VLOOKUP(B43,'Listes des charges'!$B$2:$F$449,2,FALSE)),"",VLOOKUP(B43,'Listes des charges'!$B$2:$F$449,2,FALSE))</f>
        <v>gr</v>
      </c>
      <c r="D43" s="19">
        <v>4.2</v>
      </c>
      <c r="E43" s="12">
        <f>IF(ISNA(VLOOKUP(B43,'Listes des charges'!$B$2:$F$449,4,FALSE)),"",VLOOKUP(B43,'Listes des charges'!$B$2:$F$449,4,FALSE))</f>
        <v>0</v>
      </c>
      <c r="F43" s="12">
        <f t="shared" si="0"/>
        <v>0</v>
      </c>
      <c r="G43" s="10"/>
      <c r="H43" s="32" t="str">
        <f t="shared" si="1"/>
        <v/>
      </c>
    </row>
    <row r="44" spans="2:8" outlineLevel="1" x14ac:dyDescent="0.25">
      <c r="B44" s="48" t="s">
        <v>196</v>
      </c>
      <c r="C44" s="4">
        <f>IF(ISNA(VLOOKUP(B44,'Listes des charges'!$B$2:$F$449,2,FALSE)),"",VLOOKUP(B44,'Listes des charges'!$B$2:$F$449,2,FALSE))</f>
        <v>0</v>
      </c>
      <c r="D44" s="18"/>
      <c r="E44" s="11">
        <f>IF(ISNA(VLOOKUP(B44,'Listes des charges'!$B$2:$F$449,4,FALSE)),"",VLOOKUP(B44,'Listes des charges'!$B$2:$F$449,4,FALSE))</f>
        <v>0</v>
      </c>
      <c r="F44" s="11" t="e">
        <f t="shared" si="0"/>
        <v>#DIV/0!</v>
      </c>
      <c r="G44" s="4"/>
      <c r="H44" s="32" t="e">
        <f t="shared" si="1"/>
        <v>#DIV/0!</v>
      </c>
    </row>
    <row r="45" spans="2:8" outlineLevel="1" x14ac:dyDescent="0.25">
      <c r="B45" s="10"/>
      <c r="C45" s="10" t="str">
        <f>IF(ISNA(VLOOKUP(B45,'Listes des charges'!$B$2:$F$449,2,FALSE)),"",VLOOKUP(B45,'Listes des charges'!$B$2:$F$449,2,FALSE))</f>
        <v/>
      </c>
      <c r="D45" s="19"/>
      <c r="E45" s="12" t="str">
        <f>IF(ISNA(VLOOKUP(B45,'Listes des charges'!$B$2:$F$449,4,FALSE)),"",VLOOKUP(B45,'Listes des charges'!$B$2:$F$449,4,FALSE))</f>
        <v/>
      </c>
      <c r="F45" s="12" t="str">
        <f t="shared" si="0"/>
        <v/>
      </c>
      <c r="G45" s="10"/>
      <c r="H45" s="32" t="str">
        <f t="shared" si="1"/>
        <v/>
      </c>
    </row>
    <row r="46" spans="2:8" outlineLevel="1" x14ac:dyDescent="0.25">
      <c r="B46" s="4"/>
      <c r="C46" s="4" t="str">
        <f>IF(ISNA(VLOOKUP(B46,'Listes des charges'!$B$2:$F$449,2,FALSE)),"",VLOOKUP(B46,'Listes des charges'!$B$2:$F$449,2,FALSE))</f>
        <v/>
      </c>
      <c r="D46" s="18"/>
      <c r="E46" s="11" t="str">
        <f>IF(ISNA(VLOOKUP(B46,'Listes des charges'!$B$2:$F$449,4,FALSE)),"",VLOOKUP(B46,'Listes des charges'!$B$2:$F$449,4,FALSE))</f>
        <v/>
      </c>
      <c r="F46" s="11" t="str">
        <f t="shared" si="0"/>
        <v/>
      </c>
      <c r="G46" s="4"/>
      <c r="H46" s="32" t="str">
        <f t="shared" si="1"/>
        <v/>
      </c>
    </row>
    <row r="47" spans="2:8" outlineLevel="1" x14ac:dyDescent="0.25">
      <c r="B47" s="10"/>
      <c r="C47" s="10" t="str">
        <f>IF(ISNA(VLOOKUP(B47,'Listes des charges'!$B$2:$F$449,2,FALSE)),"",VLOOKUP(B47,'Listes des charges'!$B$2:$F$449,2,FALSE))</f>
        <v/>
      </c>
      <c r="D47" s="19"/>
      <c r="E47" s="12" t="str">
        <f>IF(ISNA(VLOOKUP(B47,'Listes des charges'!$B$2:$F$449,4,FALSE)),"",VLOOKUP(B47,'Listes des charges'!$B$2:$F$449,4,FALSE))</f>
        <v/>
      </c>
      <c r="F47" s="12" t="str">
        <f t="shared" si="0"/>
        <v/>
      </c>
      <c r="G47" s="10"/>
      <c r="H47" s="32" t="str">
        <f t="shared" si="1"/>
        <v/>
      </c>
    </row>
    <row r="48" spans="2:8" outlineLevel="1" x14ac:dyDescent="0.25"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0"/>
        <v/>
      </c>
      <c r="G48" s="4"/>
      <c r="H48" s="32" t="str">
        <f t="shared" si="1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FF0000"/>
  </sheetPr>
  <dimension ref="B1:L57"/>
  <sheetViews>
    <sheetView topLeftCell="A22" workbookViewId="0">
      <selection activeCell="F9" sqref="F9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/>
      <c r="D2" s="68"/>
      <c r="F2" s="7" t="s">
        <v>19</v>
      </c>
      <c r="G2" s="15"/>
      <c r="I2" s="75" t="s">
        <v>20</v>
      </c>
      <c r="J2" s="76"/>
      <c r="K2" s="69"/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/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 t="e">
        <f>SUM(F6:F36)</f>
        <v>#DIV/0!</v>
      </c>
    </row>
    <row r="7" spans="2:12" ht="15" customHeight="1" x14ac:dyDescent="0.25">
      <c r="B7" s="10" t="s">
        <v>22</v>
      </c>
      <c r="C7" s="10">
        <f>IF(ISNA(VLOOKUP(B7,'Listes des charges'!$B$2:$F$449,2,FALSE)),"",VLOOKUP(B7,'Listes des charges'!$B$2:$F$449,2,FALSE))</f>
        <v>0</v>
      </c>
      <c r="D7" s="19"/>
      <c r="E7" s="12">
        <f>IF(ISNA(VLOOKUP(B7,'Listes des charges'!$B$2:$F$449,4,FALSE)),"",VLOOKUP(B7,'Listes des charges'!$B$2:$F$449,4,FALSE))</f>
        <v>83.33</v>
      </c>
      <c r="F7" s="12" t="e">
        <f t="shared" ref="F7:F57" si="0">IF(B7="","",IF(D7&lt;&gt;"",((D7*E7)/1000),IF(D7="",(E7*2/3)/$K$2)))</f>
        <v>#DIV/0!</v>
      </c>
      <c r="G7" s="10"/>
      <c r="H7" s="32" t="e">
        <f t="shared" ref="H7:H57" si="1">IF(AND(F7&gt;0,F7&lt;&gt;""),1,"")</f>
        <v>#DIV/0!</v>
      </c>
      <c r="I7" s="66" t="s">
        <v>54</v>
      </c>
      <c r="J7" s="66"/>
      <c r="K7" s="66"/>
      <c r="L7" s="21" t="e">
        <f>SUM(F37:F80)</f>
        <v>#VALUE!</v>
      </c>
    </row>
    <row r="8" spans="2:12" ht="15" customHeight="1" x14ac:dyDescent="0.25">
      <c r="B8" s="5" t="s">
        <v>23</v>
      </c>
      <c r="C8" s="4">
        <f>IF(ISNA(VLOOKUP(B8,'Listes des charges'!$B$2:$F$449,2,FALSE)),"",VLOOKUP(B8,'Listes des charges'!$B$2:$F$449,2,FALSE))</f>
        <v>0</v>
      </c>
      <c r="D8" s="18"/>
      <c r="E8" s="11">
        <f>IF(ISNA(VLOOKUP(B8,'Listes des charges'!$B$2:$F$449,4,FALSE)),"",VLOOKUP(B8,'Listes des charges'!$B$2:$F$449,4,FALSE))</f>
        <v>956.0185185185187</v>
      </c>
      <c r="F8" s="11" t="e">
        <f t="shared" si="0"/>
        <v>#DIV/0!</v>
      </c>
      <c r="G8" s="4"/>
      <c r="H8" s="32" t="e">
        <f t="shared" si="1"/>
        <v>#DIV/0!</v>
      </c>
      <c r="I8" s="67" t="s">
        <v>4</v>
      </c>
      <c r="J8" s="67"/>
      <c r="K8" s="67"/>
      <c r="L8" s="22" t="e">
        <f>L6+L7</f>
        <v>#DIV/0!</v>
      </c>
    </row>
    <row r="9" spans="2:12" ht="15" customHeight="1" x14ac:dyDescent="0.25">
      <c r="B9" s="10" t="s">
        <v>24</v>
      </c>
      <c r="C9" s="10">
        <f>IF(ISNA(VLOOKUP(B9,'Listes des charges'!$B$2:$F$449,2,FALSE)),"",VLOOKUP(B9,'Listes des charges'!$B$2:$F$449,2,FALSE))</f>
        <v>0</v>
      </c>
      <c r="D9" s="19"/>
      <c r="E9" s="12">
        <f>IF(ISNA(VLOOKUP(B9,'Listes des charges'!$B$2:$F$449,4,FALSE)),"",VLOOKUP(B9,'Listes des charges'!$B$2:$F$449,4,FALSE))</f>
        <v>700</v>
      </c>
      <c r="F9" s="12" t="e">
        <f t="shared" si="0"/>
        <v>#DIV/0!</v>
      </c>
      <c r="G9" s="10"/>
      <c r="H9" s="32" t="e">
        <f t="shared" si="1"/>
        <v>#DIV/0!</v>
      </c>
      <c r="I9" s="66" t="s">
        <v>5</v>
      </c>
      <c r="J9" s="66"/>
      <c r="K9" s="66"/>
      <c r="L9" s="21" t="e">
        <f>AVERAGE(F:F)</f>
        <v>#DIV/0!</v>
      </c>
    </row>
    <row r="10" spans="2:12" ht="18.75" customHeight="1" x14ac:dyDescent="0.25">
      <c r="B10" s="5" t="s">
        <v>25</v>
      </c>
      <c r="C10" s="4">
        <f>IF(ISNA(VLOOKUP(B10,'Listes des charges'!$B$2:$F$449,2,FALSE)),"",VLOOKUP(B10,'Listes des charges'!$B$2:$F$449,2,FALSE))</f>
        <v>0</v>
      </c>
      <c r="D10" s="18"/>
      <c r="E10" s="11">
        <f>IF(ISNA(VLOOKUP(B10,'Listes des charges'!$B$2:$F$449,4,FALSE)),"",VLOOKUP(B10,'Listes des charges'!$B$2:$F$449,4,FALSE))</f>
        <v>66</v>
      </c>
      <c r="F10" s="11" t="e">
        <f t="shared" si="0"/>
        <v>#DIV/0!</v>
      </c>
      <c r="G10" s="4"/>
      <c r="H10" s="32" t="e">
        <f t="shared" si="1"/>
        <v>#DIV/0!</v>
      </c>
      <c r="I10" s="67" t="s">
        <v>6</v>
      </c>
      <c r="J10" s="67"/>
      <c r="K10" s="67"/>
      <c r="L10" s="26" t="e">
        <f>L7/L5</f>
        <v>#VALUE!</v>
      </c>
    </row>
    <row r="11" spans="2:12" ht="18.75" customHeight="1" x14ac:dyDescent="0.25">
      <c r="B11" s="10" t="s">
        <v>26</v>
      </c>
      <c r="C11" s="10">
        <f>IF(ISNA(VLOOKUP(B11,'Listes des charges'!$B$2:$F$449,2,FALSE)),"",VLOOKUP(B11,'Listes des charges'!$B$2:$F$449,2,FALSE))</f>
        <v>0</v>
      </c>
      <c r="D11" s="19"/>
      <c r="E11" s="12">
        <f>IF(ISNA(VLOOKUP(B11,'Listes des charges'!$B$2:$F$449,4,FALSE)),"",VLOOKUP(B11,'Listes des charges'!$B$2:$F$449,4,FALSE))</f>
        <v>41.67</v>
      </c>
      <c r="F11" s="12" t="e">
        <f t="shared" si="0"/>
        <v>#DIV/0!</v>
      </c>
      <c r="G11" s="10"/>
      <c r="H11" s="32" t="e">
        <f t="shared" si="1"/>
        <v>#DIV/0!</v>
      </c>
      <c r="I11" s="66" t="s">
        <v>57</v>
      </c>
      <c r="J11" s="66"/>
      <c r="K11" s="66"/>
      <c r="L11" s="23" t="e">
        <f>L6/L5</f>
        <v>#DIV/0!</v>
      </c>
    </row>
    <row r="12" spans="2:12" ht="18.75" customHeight="1" x14ac:dyDescent="0.25">
      <c r="B12" s="5" t="s">
        <v>27</v>
      </c>
      <c r="C12" s="4">
        <f>IF(ISNA(VLOOKUP(B12,'Listes des charges'!$B$2:$F$449,2,FALSE)),"",VLOOKUP(B12,'Listes des charges'!$B$2:$F$449,2,FALSE))</f>
        <v>0</v>
      </c>
      <c r="D12" s="18"/>
      <c r="E12" s="11">
        <f>IF(ISNA(VLOOKUP(B12,'Listes des charges'!$B$2:$F$449,4,FALSE)),"",VLOOKUP(B12,'Listes des charges'!$B$2:$F$449,4,FALSE))</f>
        <v>125</v>
      </c>
      <c r="F12" s="11" t="e">
        <f t="shared" si="0"/>
        <v>#DIV/0!</v>
      </c>
      <c r="G12" s="11"/>
      <c r="H12" s="32" t="e">
        <f t="shared" si="1"/>
        <v>#DIV/0!</v>
      </c>
      <c r="I12" s="67" t="s">
        <v>7</v>
      </c>
      <c r="J12" s="67"/>
      <c r="K12" s="67"/>
      <c r="L12" s="22" t="e">
        <f>L7*G2</f>
        <v>#VALUE!</v>
      </c>
    </row>
    <row r="13" spans="2:12" ht="15.75" customHeight="1" x14ac:dyDescent="0.25">
      <c r="B13" s="10" t="s">
        <v>28</v>
      </c>
      <c r="C13" s="10">
        <f>IF(ISNA(VLOOKUP(B13,'Listes des charges'!$B$2:$F$449,2,FALSE)),"",VLOOKUP(B13,'Listes des charges'!$B$2:$F$449,2,FALSE))</f>
        <v>0</v>
      </c>
      <c r="D13" s="19"/>
      <c r="E13" s="12">
        <f>IF(ISNA(VLOOKUP(B13,'Listes des charges'!$B$2:$F$449,4,FALSE)),"",VLOOKUP(B13,'Listes des charges'!$B$2:$F$449,4,FALSE))</f>
        <v>83.33</v>
      </c>
      <c r="F13" s="12" t="e">
        <f t="shared" si="0"/>
        <v>#DIV/0!</v>
      </c>
      <c r="G13" s="10"/>
      <c r="H13" s="32" t="e">
        <f t="shared" si="1"/>
        <v>#DIV/0!</v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5" t="s">
        <v>29</v>
      </c>
      <c r="C14" s="4">
        <f>IF(ISNA(VLOOKUP(B14,'Listes des charges'!$B$2:$F$449,2,FALSE)),"",VLOOKUP(B14,'Listes des charges'!$B$2:$F$449,2,FALSE))</f>
        <v>0</v>
      </c>
      <c r="D14" s="18"/>
      <c r="E14" s="11">
        <f>IF(ISNA(VLOOKUP(B14,'Listes des charges'!$B$2:$F$449,4,FALSE)),"",VLOOKUP(B14,'Listes des charges'!$B$2:$F$449,4,FALSE))</f>
        <v>41.67</v>
      </c>
      <c r="F14" s="11" t="e">
        <f t="shared" si="0"/>
        <v>#DIV/0!</v>
      </c>
      <c r="G14" s="4"/>
      <c r="H14" s="32" t="e">
        <f t="shared" si="1"/>
        <v>#DIV/0!</v>
      </c>
      <c r="I14" s="67" t="s">
        <v>56</v>
      </c>
      <c r="J14" s="67"/>
      <c r="K14" s="67"/>
      <c r="L14" s="22" t="e">
        <f>L12+(L12*L13)</f>
        <v>#VALUE!</v>
      </c>
    </row>
    <row r="15" spans="2:12" ht="15" customHeight="1" x14ac:dyDescent="0.25">
      <c r="B15" s="10" t="s">
        <v>30</v>
      </c>
      <c r="C15" s="10">
        <f>IF(ISNA(VLOOKUP(B15,'Listes des charges'!$B$2:$F$449,2,FALSE)),"",VLOOKUP(B15,'Listes des charges'!$B$2:$F$449,2,FALSE))</f>
        <v>0</v>
      </c>
      <c r="D15" s="19"/>
      <c r="E15" s="12">
        <f>IF(ISNA(VLOOKUP(B15,'Listes des charges'!$B$2:$F$449,4,FALSE)),"",VLOOKUP(B15,'Listes des charges'!$B$2:$F$449,4,FALSE))</f>
        <v>41.67</v>
      </c>
      <c r="F15" s="12" t="e">
        <f t="shared" si="0"/>
        <v>#DIV/0!</v>
      </c>
      <c r="G15" s="10"/>
      <c r="H15" s="32" t="e">
        <f t="shared" si="1"/>
        <v>#DIV/0!</v>
      </c>
      <c r="I15" s="66" t="s">
        <v>53</v>
      </c>
      <c r="J15" s="66"/>
      <c r="K15" s="66"/>
      <c r="L15" s="21" t="e">
        <f>L5-L7</f>
        <v>#VALUE!</v>
      </c>
    </row>
    <row r="16" spans="2:12" ht="18.75" customHeight="1" x14ac:dyDescent="0.25">
      <c r="B16" s="5" t="s">
        <v>31</v>
      </c>
      <c r="C16" s="4">
        <f>IF(ISNA(VLOOKUP(B16,'Listes des charges'!$B$2:$F$449,2,FALSE)),"",VLOOKUP(B16,'Listes des charges'!$B$2:$F$449,2,FALSE))</f>
        <v>0</v>
      </c>
      <c r="D16" s="18"/>
      <c r="E16" s="11">
        <f>IF(ISNA(VLOOKUP(B16,'Listes des charges'!$B$2:$F$449,4,FALSE)),"",VLOOKUP(B16,'Listes des charges'!$B$2:$F$449,4,FALSE))</f>
        <v>41.67</v>
      </c>
      <c r="F16" s="11" t="e">
        <f t="shared" si="0"/>
        <v>#DIV/0!</v>
      </c>
      <c r="G16" s="4"/>
      <c r="H16" s="32" t="e">
        <f t="shared" si="1"/>
        <v>#DIV/0!</v>
      </c>
      <c r="I16" s="67" t="s">
        <v>59</v>
      </c>
      <c r="J16" s="67"/>
      <c r="K16" s="67"/>
      <c r="L16" s="26" t="e">
        <f>L15/L5</f>
        <v>#VALUE!</v>
      </c>
    </row>
    <row r="17" spans="2:12" ht="18.75" customHeight="1" x14ac:dyDescent="0.25">
      <c r="B17" s="10" t="s">
        <v>32</v>
      </c>
      <c r="C17" s="10">
        <f>IF(ISNA(VLOOKUP(B17,'Listes des charges'!$B$2:$F$449,2,FALSE)),"",VLOOKUP(B17,'Listes des charges'!$B$2:$F$449,2,FALSE))</f>
        <v>0</v>
      </c>
      <c r="D17" s="19"/>
      <c r="E17" s="12">
        <f>IF(ISNA(VLOOKUP(B17,'Listes des charges'!$B$2:$F$449,4,FALSE)),"",VLOOKUP(B17,'Listes des charges'!$B$2:$F$449,4,FALSE))</f>
        <v>41.67</v>
      </c>
      <c r="F17" s="12" t="e">
        <f t="shared" si="0"/>
        <v>#DIV/0!</v>
      </c>
      <c r="G17" s="10"/>
      <c r="H17" s="32" t="e">
        <f t="shared" si="1"/>
        <v>#DIV/0!</v>
      </c>
      <c r="I17" s="66" t="s">
        <v>50</v>
      </c>
      <c r="J17" s="66"/>
      <c r="K17" s="66"/>
      <c r="L17" s="21" t="e">
        <f>L5-L8</f>
        <v>#DIV/0!</v>
      </c>
    </row>
    <row r="18" spans="2:12" ht="15.75" customHeight="1" x14ac:dyDescent="0.25">
      <c r="B18" s="5" t="s">
        <v>33</v>
      </c>
      <c r="C18" s="4">
        <f>IF(ISNA(VLOOKUP(B18,'Listes des charges'!$B$2:$F$449,2,FALSE)),"",VLOOKUP(B18,'Listes des charges'!$B$2:$F$449,2,FALSE))</f>
        <v>0</v>
      </c>
      <c r="D18" s="18"/>
      <c r="E18" s="11">
        <f>IF(ISNA(VLOOKUP(B18,'Listes des charges'!$B$2:$F$449,4,FALSE)),"",VLOOKUP(B18,'Listes des charges'!$B$2:$F$449,4,FALSE))</f>
        <v>41.67</v>
      </c>
      <c r="F18" s="11" t="e">
        <f t="shared" si="0"/>
        <v>#DIV/0!</v>
      </c>
      <c r="G18" s="4"/>
      <c r="H18" s="32" t="e">
        <f t="shared" si="1"/>
        <v>#DIV/0!</v>
      </c>
      <c r="I18" s="67" t="s">
        <v>58</v>
      </c>
      <c r="J18" s="67"/>
      <c r="K18" s="67"/>
      <c r="L18" s="26" t="e">
        <f>L17/L5</f>
        <v>#DIV/0!</v>
      </c>
    </row>
    <row r="19" spans="2:12" ht="20.25" customHeight="1" outlineLevel="1" x14ac:dyDescent="0.25">
      <c r="B19" s="10" t="s">
        <v>34</v>
      </c>
      <c r="C19" s="10">
        <f>IF(ISNA(VLOOKUP(B19,'Listes des charges'!$B$2:$F$449,2,FALSE)),"",VLOOKUP(B19,'Listes des charges'!$B$2:$F$449,2,FALSE))</f>
        <v>0</v>
      </c>
      <c r="D19" s="19"/>
      <c r="E19" s="12">
        <f>IF(ISNA(VLOOKUP(B19,'Listes des charges'!$B$2:$F$449,4,FALSE)),"",VLOOKUP(B19,'Listes des charges'!$B$2:$F$449,4,FALSE))</f>
        <v>41.67</v>
      </c>
      <c r="F19" s="12" t="e">
        <f t="shared" si="0"/>
        <v>#DIV/0!</v>
      </c>
      <c r="G19" s="10"/>
      <c r="H19" s="32" t="e">
        <f t="shared" si="1"/>
        <v>#DIV/0!</v>
      </c>
      <c r="I19" s="66" t="s">
        <v>51</v>
      </c>
      <c r="J19" s="66"/>
      <c r="K19" s="66"/>
      <c r="L19" s="21" t="e">
        <f>L17*K2</f>
        <v>#DIV/0!</v>
      </c>
    </row>
    <row r="20" spans="2:12" ht="15.75" outlineLevel="1" x14ac:dyDescent="0.25">
      <c r="B20" s="5" t="s">
        <v>35</v>
      </c>
      <c r="C20" s="4">
        <f>IF(ISNA(VLOOKUP(B20,'Listes des charges'!$B$2:$F$449,2,FALSE)),"",VLOOKUP(B20,'Listes des charges'!$B$2:$F$449,2,FALSE))</f>
        <v>0</v>
      </c>
      <c r="D20" s="18"/>
      <c r="E20" s="11">
        <f>IF(ISNA(VLOOKUP(B20,'Listes des charges'!$B$2:$F$449,4,FALSE)),"",VLOOKUP(B20,'Listes des charges'!$B$2:$F$449,4,FALSE))</f>
        <v>41.67</v>
      </c>
      <c r="F20" s="11" t="e">
        <f t="shared" si="0"/>
        <v>#DIV/0!</v>
      </c>
      <c r="G20" s="4"/>
      <c r="H20" s="32" t="e">
        <f t="shared" si="1"/>
        <v>#DIV/0!</v>
      </c>
      <c r="I20" s="67" t="s">
        <v>52</v>
      </c>
      <c r="J20" s="67"/>
      <c r="K20" s="67"/>
      <c r="L20" s="22" t="e">
        <f>L19*12</f>
        <v>#DIV/0!</v>
      </c>
    </row>
    <row r="21" spans="2:12" outlineLevel="1" x14ac:dyDescent="0.25">
      <c r="B21" s="10" t="s">
        <v>36</v>
      </c>
      <c r="C21" s="10">
        <f>IF(ISNA(VLOOKUP(B21,'Listes des charges'!$B$2:$F$449,2,FALSE)),"",VLOOKUP(B21,'Listes des charges'!$B$2:$F$449,2,FALSE))</f>
        <v>0</v>
      </c>
      <c r="D21" s="19"/>
      <c r="E21" s="12">
        <f>IF(ISNA(VLOOKUP(B21,'Listes des charges'!$B$2:$F$449,4,FALSE)),"",VLOOKUP(B21,'Listes des charges'!$B$2:$F$449,4,FALSE))</f>
        <v>83.33</v>
      </c>
      <c r="F21" s="12" t="e">
        <f t="shared" si="0"/>
        <v>#DIV/0!</v>
      </c>
      <c r="G21" s="10"/>
      <c r="H21" s="32" t="e">
        <f t="shared" si="1"/>
        <v>#DIV/0!</v>
      </c>
    </row>
    <row r="22" spans="2:12" outlineLevel="1" x14ac:dyDescent="0.25">
      <c r="B22" s="5" t="s">
        <v>37</v>
      </c>
      <c r="C22" s="4">
        <f>IF(ISNA(VLOOKUP(B22,'Listes des charges'!$B$2:$F$449,2,FALSE)),"",VLOOKUP(B22,'Listes des charges'!$B$2:$F$449,2,FALSE))</f>
        <v>0</v>
      </c>
      <c r="D22" s="18"/>
      <c r="E22" s="11">
        <f>IF(ISNA(VLOOKUP(B22,'Listes des charges'!$B$2:$F$449,4,FALSE)),"",VLOOKUP(B22,'Listes des charges'!$B$2:$F$449,4,FALSE))</f>
        <v>1500</v>
      </c>
      <c r="F22" s="11" t="e">
        <f t="shared" si="0"/>
        <v>#DIV/0!</v>
      </c>
      <c r="G22" s="4"/>
      <c r="H22" s="32" t="e">
        <f t="shared" si="1"/>
        <v>#DIV/0!</v>
      </c>
    </row>
    <row r="23" spans="2:12" outlineLevel="1" x14ac:dyDescent="0.25">
      <c r="B23" s="10" t="s">
        <v>38</v>
      </c>
      <c r="C23" s="10">
        <f>IF(ISNA(VLOOKUP(B23,'Listes des charges'!$B$2:$F$449,2,FALSE)),"",VLOOKUP(B23,'Listes des charges'!$B$2:$F$449,2,FALSE))</f>
        <v>0</v>
      </c>
      <c r="D23" s="19"/>
      <c r="E23" s="12">
        <f>IF(ISNA(VLOOKUP(B23,'Listes des charges'!$B$2:$F$449,4,FALSE)),"",VLOOKUP(B23,'Listes des charges'!$B$2:$F$449,4,FALSE))</f>
        <v>450.42</v>
      </c>
      <c r="F23" s="12" t="e">
        <f t="shared" si="0"/>
        <v>#DIV/0!</v>
      </c>
      <c r="G23" s="10"/>
      <c r="H23" s="32" t="e">
        <f t="shared" si="1"/>
        <v>#DIV/0!</v>
      </c>
    </row>
    <row r="24" spans="2:12" outlineLevel="1" x14ac:dyDescent="0.25">
      <c r="B24" s="5" t="s">
        <v>39</v>
      </c>
      <c r="C24" s="4">
        <f>IF(ISNA(VLOOKUP(B24,'Listes des charges'!$B$2:$F$449,2,FALSE)),"",VLOOKUP(B24,'Listes des charges'!$B$2:$F$449,2,FALSE))</f>
        <v>0</v>
      </c>
      <c r="D24" s="18"/>
      <c r="E24" s="11">
        <f>IF(ISNA(VLOOKUP(B24,'Listes des charges'!$B$2:$F$449,4,FALSE)),"",VLOOKUP(B24,'Listes des charges'!$B$2:$F$449,4,FALSE))</f>
        <v>279.07</v>
      </c>
      <c r="F24" s="11" t="e">
        <f t="shared" si="0"/>
        <v>#DIV/0!</v>
      </c>
      <c r="G24" s="4"/>
      <c r="H24" s="32" t="e">
        <f t="shared" si="1"/>
        <v>#DIV/0!</v>
      </c>
      <c r="I24" s="28"/>
    </row>
    <row r="25" spans="2:12" outlineLevel="1" x14ac:dyDescent="0.25">
      <c r="B25" s="10" t="s">
        <v>40</v>
      </c>
      <c r="C25" s="10">
        <f>IF(ISNA(VLOOKUP(B25,'Listes des charges'!$B$2:$F$449,2,FALSE)),"",VLOOKUP(B25,'Listes des charges'!$B$2:$F$449,2,FALSE))</f>
        <v>0</v>
      </c>
      <c r="D25" s="19"/>
      <c r="E25" s="12">
        <f>IF(ISNA(VLOOKUP(B25,'Listes des charges'!$B$2:$F$449,4,FALSE)),"",VLOOKUP(B25,'Listes des charges'!$B$2:$F$449,4,FALSE))</f>
        <v>1359.41</v>
      </c>
      <c r="F25" s="12" t="e">
        <f t="shared" si="0"/>
        <v>#DIV/0!</v>
      </c>
      <c r="G25" s="10"/>
      <c r="H25" s="32" t="e">
        <f t="shared" si="1"/>
        <v>#DIV/0!</v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8" t="s">
        <v>193</v>
      </c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e">
        <f t="shared" si="0"/>
        <v>#VALUE!</v>
      </c>
      <c r="G38" s="4"/>
      <c r="H38" s="32" t="e">
        <f t="shared" si="1"/>
        <v>#VALUE!</v>
      </c>
    </row>
    <row r="39" spans="2:8" outlineLevel="1" x14ac:dyDescent="0.25">
      <c r="B39" s="10" t="s">
        <v>180</v>
      </c>
      <c r="C39" s="10" t="str">
        <f>IF(ISNA(VLOOKUP(B39,'Listes des charges'!$B$2:$F$449,2,FALSE)),"",VLOOKUP(B39,'Listes des charges'!$B$2:$F$449,2,FALSE))</f>
        <v>gr</v>
      </c>
      <c r="D39" s="19">
        <v>166</v>
      </c>
      <c r="E39" s="12">
        <f>IF(ISNA(VLOOKUP(B39,'Listes des charges'!$B$2:$F$449,4,FALSE)),"",VLOOKUP(B39,'Listes des charges'!$B$2:$F$449,4,FALSE))</f>
        <v>3.88</v>
      </c>
      <c r="F39" s="12">
        <f t="shared" si="0"/>
        <v>0.64407999999999987</v>
      </c>
      <c r="G39" s="10"/>
      <c r="H39" s="32">
        <f t="shared" si="1"/>
        <v>1</v>
      </c>
    </row>
    <row r="40" spans="2:8" outlineLevel="1" x14ac:dyDescent="0.25">
      <c r="B40" s="5" t="s">
        <v>195</v>
      </c>
      <c r="C40" s="4" t="str">
        <f>IF(ISNA(VLOOKUP(B40,'Listes des charges'!$B$2:$F$449,2,FALSE)),"",VLOOKUP(B40,'Listes des charges'!$B$2:$F$449,2,FALSE))</f>
        <v>gr</v>
      </c>
      <c r="D40" s="18">
        <v>1</v>
      </c>
      <c r="E40" s="11">
        <f>IF(ISNA(VLOOKUP(B40,'Listes des charges'!$B$2:$F$449,4,FALSE)),"",VLOOKUP(B40,'Listes des charges'!$B$2:$F$449,4,FALSE))</f>
        <v>69.8</v>
      </c>
      <c r="F40" s="11">
        <f t="shared" si="0"/>
        <v>6.9800000000000001E-2</v>
      </c>
      <c r="G40" s="4"/>
      <c r="H40" s="32">
        <f t="shared" si="1"/>
        <v>1</v>
      </c>
    </row>
    <row r="41" spans="2:8" outlineLevel="1" x14ac:dyDescent="0.25">
      <c r="B41" s="10" t="s">
        <v>184</v>
      </c>
      <c r="C41" s="10" t="str">
        <f>IF(ISNA(VLOOKUP(B41,'Listes des charges'!$B$2:$F$449,2,FALSE)),"",VLOOKUP(B41,'Listes des charges'!$B$2:$F$449,2,FALSE))</f>
        <v>gr</v>
      </c>
      <c r="D41" s="19">
        <v>3</v>
      </c>
      <c r="E41" s="12">
        <f>IF(ISNA(VLOOKUP(B41,'Listes des charges'!$B$2:$F$449,4,FALSE)),"",VLOOKUP(B41,'Listes des charges'!$B$2:$F$449,4,FALSE))</f>
        <v>14.51</v>
      </c>
      <c r="F41" s="12">
        <f t="shared" si="0"/>
        <v>4.3529999999999999E-2</v>
      </c>
      <c r="G41" s="10"/>
      <c r="H41" s="32">
        <f t="shared" si="1"/>
        <v>1</v>
      </c>
    </row>
    <row r="42" spans="2:8" outlineLevel="1" x14ac:dyDescent="0.25">
      <c r="B42" s="5" t="s">
        <v>194</v>
      </c>
      <c r="C42" s="4" t="str">
        <f>IF(ISNA(VLOOKUP(B42,'Listes des charges'!$B$2:$F$449,2,FALSE)),"",VLOOKUP(B42,'Listes des charges'!$B$2:$F$449,2,FALSE))</f>
        <v>gr</v>
      </c>
      <c r="D42" s="18">
        <v>0.1</v>
      </c>
      <c r="E42" s="11">
        <f>IF(ISNA(VLOOKUP(B42,'Listes des charges'!$B$2:$F$449,4,FALSE)),"",VLOOKUP(B42,'Listes des charges'!$B$2:$F$449,4,FALSE))</f>
        <v>0</v>
      </c>
      <c r="F42" s="11">
        <f t="shared" si="0"/>
        <v>0</v>
      </c>
      <c r="G42" s="4"/>
      <c r="H42" s="32" t="str">
        <f t="shared" si="1"/>
        <v/>
      </c>
    </row>
    <row r="43" spans="2:8" outlineLevel="1" x14ac:dyDescent="0.25">
      <c r="B43" s="10" t="s">
        <v>182</v>
      </c>
      <c r="C43" s="10" t="str">
        <f>IF(ISNA(VLOOKUP(B43,'Listes des charges'!$B$2:$F$449,2,FALSE)),"",VLOOKUP(B43,'Listes des charges'!$B$2:$F$449,2,FALSE))</f>
        <v>gr</v>
      </c>
      <c r="D43" s="19">
        <v>4.2</v>
      </c>
      <c r="E43" s="12">
        <f>IF(ISNA(VLOOKUP(B43,'Listes des charges'!$B$2:$F$449,4,FALSE)),"",VLOOKUP(B43,'Listes des charges'!$B$2:$F$449,4,FALSE))</f>
        <v>0</v>
      </c>
      <c r="F43" s="12">
        <f t="shared" si="0"/>
        <v>0</v>
      </c>
      <c r="G43" s="10"/>
      <c r="H43" s="32" t="str">
        <f t="shared" si="1"/>
        <v/>
      </c>
    </row>
    <row r="44" spans="2:8" outlineLevel="1" x14ac:dyDescent="0.25">
      <c r="B44" s="48" t="s">
        <v>196</v>
      </c>
      <c r="C44" s="4">
        <f>IF(ISNA(VLOOKUP(B44,'Listes des charges'!$B$2:$F$449,2,FALSE)),"",VLOOKUP(B44,'Listes des charges'!$B$2:$F$449,2,FALSE))</f>
        <v>0</v>
      </c>
      <c r="D44" s="18"/>
      <c r="E44" s="11">
        <f>IF(ISNA(VLOOKUP(B44,'Listes des charges'!$B$2:$F$449,4,FALSE)),"",VLOOKUP(B44,'Listes des charges'!$B$2:$F$449,4,FALSE))</f>
        <v>0</v>
      </c>
      <c r="F44" s="11" t="e">
        <f t="shared" si="0"/>
        <v>#DIV/0!</v>
      </c>
      <c r="G44" s="4"/>
      <c r="H44" s="32" t="e">
        <f t="shared" si="1"/>
        <v>#DIV/0!</v>
      </c>
    </row>
    <row r="45" spans="2:8" outlineLevel="1" x14ac:dyDescent="0.25">
      <c r="B45" s="10"/>
      <c r="C45" s="10" t="str">
        <f>IF(ISNA(VLOOKUP(B45,'Listes des charges'!$B$2:$F$449,2,FALSE)),"",VLOOKUP(B45,'Listes des charges'!$B$2:$F$449,2,FALSE))</f>
        <v/>
      </c>
      <c r="D45" s="19"/>
      <c r="E45" s="12" t="str">
        <f>IF(ISNA(VLOOKUP(B45,'Listes des charges'!$B$2:$F$449,4,FALSE)),"",VLOOKUP(B45,'Listes des charges'!$B$2:$F$449,4,FALSE))</f>
        <v/>
      </c>
      <c r="F45" s="12" t="str">
        <f t="shared" si="0"/>
        <v/>
      </c>
      <c r="G45" s="10"/>
      <c r="H45" s="32" t="str">
        <f t="shared" si="1"/>
        <v/>
      </c>
    </row>
    <row r="46" spans="2:8" outlineLevel="1" x14ac:dyDescent="0.25">
      <c r="B46" s="4"/>
      <c r="C46" s="4" t="str">
        <f>IF(ISNA(VLOOKUP(B46,'Listes des charges'!$B$2:$F$449,2,FALSE)),"",VLOOKUP(B46,'Listes des charges'!$B$2:$F$449,2,FALSE))</f>
        <v/>
      </c>
      <c r="D46" s="18"/>
      <c r="E46" s="11" t="str">
        <f>IF(ISNA(VLOOKUP(B46,'Listes des charges'!$B$2:$F$449,4,FALSE)),"",VLOOKUP(B46,'Listes des charges'!$B$2:$F$449,4,FALSE))</f>
        <v/>
      </c>
      <c r="F46" s="11" t="str">
        <f t="shared" si="0"/>
        <v/>
      </c>
      <c r="G46" s="4"/>
      <c r="H46" s="32" t="str">
        <f t="shared" si="1"/>
        <v/>
      </c>
    </row>
    <row r="47" spans="2:8" outlineLevel="1" x14ac:dyDescent="0.25">
      <c r="B47" s="10"/>
      <c r="C47" s="10" t="str">
        <f>IF(ISNA(VLOOKUP(B47,'Listes des charges'!$B$2:$F$449,2,FALSE)),"",VLOOKUP(B47,'Listes des charges'!$B$2:$F$449,2,FALSE))</f>
        <v/>
      </c>
      <c r="D47" s="19"/>
      <c r="E47" s="12" t="str">
        <f>IF(ISNA(VLOOKUP(B47,'Listes des charges'!$B$2:$F$449,4,FALSE)),"",VLOOKUP(B47,'Listes des charges'!$B$2:$F$449,4,FALSE))</f>
        <v/>
      </c>
      <c r="F47" s="12" t="str">
        <f t="shared" si="0"/>
        <v/>
      </c>
      <c r="G47" s="10"/>
      <c r="H47" s="32" t="str">
        <f t="shared" si="1"/>
        <v/>
      </c>
    </row>
    <row r="48" spans="2:8" outlineLevel="1" x14ac:dyDescent="0.25"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0"/>
        <v/>
      </c>
      <c r="G48" s="4"/>
      <c r="H48" s="32" t="str">
        <f t="shared" si="1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rgb="FF002060"/>
  </sheetPr>
  <dimension ref="B1:L57"/>
  <sheetViews>
    <sheetView topLeftCell="A28" workbookViewId="0">
      <selection activeCell="F9" sqref="F9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/>
      <c r="D2" s="68"/>
      <c r="F2" s="7" t="s">
        <v>19</v>
      </c>
      <c r="G2" s="15"/>
      <c r="I2" s="75" t="s">
        <v>20</v>
      </c>
      <c r="J2" s="76"/>
      <c r="K2" s="69"/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/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 t="e">
        <f>SUM(F6:F36)</f>
        <v>#DIV/0!</v>
      </c>
    </row>
    <row r="7" spans="2:12" ht="15" customHeight="1" x14ac:dyDescent="0.25">
      <c r="B7" s="10" t="s">
        <v>22</v>
      </c>
      <c r="C7" s="10">
        <f>IF(ISNA(VLOOKUP(B7,'Listes des charges'!$B$2:$F$449,2,FALSE)),"",VLOOKUP(B7,'Listes des charges'!$B$2:$F$449,2,FALSE))</f>
        <v>0</v>
      </c>
      <c r="D7" s="19"/>
      <c r="E7" s="12">
        <f>IF(ISNA(VLOOKUP(B7,'Listes des charges'!$B$2:$F$449,4,FALSE)),"",VLOOKUP(B7,'Listes des charges'!$B$2:$F$449,4,FALSE))</f>
        <v>83.33</v>
      </c>
      <c r="F7" s="12" t="e">
        <f t="shared" ref="F7:F57" si="0">IF(B7="","",IF(D7&lt;&gt;"",((D7*E7)/1000),IF(D7="",(E7*2/3)/$K$2)))</f>
        <v>#DIV/0!</v>
      </c>
      <c r="G7" s="10"/>
      <c r="H7" s="32" t="e">
        <f t="shared" ref="H7:H57" si="1">IF(AND(F7&gt;0,F7&lt;&gt;""),1,"")</f>
        <v>#DIV/0!</v>
      </c>
      <c r="I7" s="66" t="s">
        <v>54</v>
      </c>
      <c r="J7" s="66"/>
      <c r="K7" s="66"/>
      <c r="L7" s="21" t="e">
        <f>SUM(F37:F80)</f>
        <v>#VALUE!</v>
      </c>
    </row>
    <row r="8" spans="2:12" ht="15" customHeight="1" x14ac:dyDescent="0.25">
      <c r="B8" s="5" t="s">
        <v>23</v>
      </c>
      <c r="C8" s="4">
        <f>IF(ISNA(VLOOKUP(B8,'Listes des charges'!$B$2:$F$449,2,FALSE)),"",VLOOKUP(B8,'Listes des charges'!$B$2:$F$449,2,FALSE))</f>
        <v>0</v>
      </c>
      <c r="D8" s="18"/>
      <c r="E8" s="11">
        <f>IF(ISNA(VLOOKUP(B8,'Listes des charges'!$B$2:$F$449,4,FALSE)),"",VLOOKUP(B8,'Listes des charges'!$B$2:$F$449,4,FALSE))</f>
        <v>956.0185185185187</v>
      </c>
      <c r="F8" s="11" t="e">
        <f t="shared" si="0"/>
        <v>#DIV/0!</v>
      </c>
      <c r="G8" s="4"/>
      <c r="H8" s="32" t="e">
        <f t="shared" si="1"/>
        <v>#DIV/0!</v>
      </c>
      <c r="I8" s="67" t="s">
        <v>4</v>
      </c>
      <c r="J8" s="67"/>
      <c r="K8" s="67"/>
      <c r="L8" s="22" t="e">
        <f>L6+L7</f>
        <v>#DIV/0!</v>
      </c>
    </row>
    <row r="9" spans="2:12" ht="15" customHeight="1" x14ac:dyDescent="0.25">
      <c r="B9" s="10" t="s">
        <v>24</v>
      </c>
      <c r="C9" s="10">
        <f>IF(ISNA(VLOOKUP(B9,'Listes des charges'!$B$2:$F$449,2,FALSE)),"",VLOOKUP(B9,'Listes des charges'!$B$2:$F$449,2,FALSE))</f>
        <v>0</v>
      </c>
      <c r="D9" s="19"/>
      <c r="E9" s="12">
        <f>IF(ISNA(VLOOKUP(B9,'Listes des charges'!$B$2:$F$449,4,FALSE)),"",VLOOKUP(B9,'Listes des charges'!$B$2:$F$449,4,FALSE))</f>
        <v>700</v>
      </c>
      <c r="F9" s="12" t="e">
        <f t="shared" si="0"/>
        <v>#DIV/0!</v>
      </c>
      <c r="G9" s="10"/>
      <c r="H9" s="32" t="e">
        <f t="shared" si="1"/>
        <v>#DIV/0!</v>
      </c>
      <c r="I9" s="66" t="s">
        <v>5</v>
      </c>
      <c r="J9" s="66"/>
      <c r="K9" s="66"/>
      <c r="L9" s="21" t="e">
        <f>AVERAGE(F:F)</f>
        <v>#DIV/0!</v>
      </c>
    </row>
    <row r="10" spans="2:12" ht="18.75" customHeight="1" x14ac:dyDescent="0.25">
      <c r="B10" s="5" t="s">
        <v>25</v>
      </c>
      <c r="C10" s="4">
        <f>IF(ISNA(VLOOKUP(B10,'Listes des charges'!$B$2:$F$449,2,FALSE)),"",VLOOKUP(B10,'Listes des charges'!$B$2:$F$449,2,FALSE))</f>
        <v>0</v>
      </c>
      <c r="D10" s="18"/>
      <c r="E10" s="11">
        <f>IF(ISNA(VLOOKUP(B10,'Listes des charges'!$B$2:$F$449,4,FALSE)),"",VLOOKUP(B10,'Listes des charges'!$B$2:$F$449,4,FALSE))</f>
        <v>66</v>
      </c>
      <c r="F10" s="11" t="e">
        <f t="shared" si="0"/>
        <v>#DIV/0!</v>
      </c>
      <c r="G10" s="4"/>
      <c r="H10" s="32" t="e">
        <f t="shared" si="1"/>
        <v>#DIV/0!</v>
      </c>
      <c r="I10" s="67" t="s">
        <v>6</v>
      </c>
      <c r="J10" s="67"/>
      <c r="K10" s="67"/>
      <c r="L10" s="26" t="e">
        <f>L7/L5</f>
        <v>#VALUE!</v>
      </c>
    </row>
    <row r="11" spans="2:12" ht="18.75" customHeight="1" x14ac:dyDescent="0.25">
      <c r="B11" s="10" t="s">
        <v>26</v>
      </c>
      <c r="C11" s="10">
        <f>IF(ISNA(VLOOKUP(B11,'Listes des charges'!$B$2:$F$449,2,FALSE)),"",VLOOKUP(B11,'Listes des charges'!$B$2:$F$449,2,FALSE))</f>
        <v>0</v>
      </c>
      <c r="D11" s="19"/>
      <c r="E11" s="12">
        <f>IF(ISNA(VLOOKUP(B11,'Listes des charges'!$B$2:$F$449,4,FALSE)),"",VLOOKUP(B11,'Listes des charges'!$B$2:$F$449,4,FALSE))</f>
        <v>41.67</v>
      </c>
      <c r="F11" s="12" t="e">
        <f t="shared" si="0"/>
        <v>#DIV/0!</v>
      </c>
      <c r="G11" s="10"/>
      <c r="H11" s="32" t="e">
        <f t="shared" si="1"/>
        <v>#DIV/0!</v>
      </c>
      <c r="I11" s="66" t="s">
        <v>57</v>
      </c>
      <c r="J11" s="66"/>
      <c r="K11" s="66"/>
      <c r="L11" s="23" t="e">
        <f>L6/L5</f>
        <v>#DIV/0!</v>
      </c>
    </row>
    <row r="12" spans="2:12" ht="18.75" customHeight="1" x14ac:dyDescent="0.25">
      <c r="B12" s="5" t="s">
        <v>27</v>
      </c>
      <c r="C12" s="4">
        <f>IF(ISNA(VLOOKUP(B12,'Listes des charges'!$B$2:$F$449,2,FALSE)),"",VLOOKUP(B12,'Listes des charges'!$B$2:$F$449,2,FALSE))</f>
        <v>0</v>
      </c>
      <c r="D12" s="18"/>
      <c r="E12" s="11">
        <f>IF(ISNA(VLOOKUP(B12,'Listes des charges'!$B$2:$F$449,4,FALSE)),"",VLOOKUP(B12,'Listes des charges'!$B$2:$F$449,4,FALSE))</f>
        <v>125</v>
      </c>
      <c r="F12" s="11" t="e">
        <f t="shared" si="0"/>
        <v>#DIV/0!</v>
      </c>
      <c r="G12" s="11"/>
      <c r="H12" s="32" t="e">
        <f t="shared" si="1"/>
        <v>#DIV/0!</v>
      </c>
      <c r="I12" s="67" t="s">
        <v>7</v>
      </c>
      <c r="J12" s="67"/>
      <c r="K12" s="67"/>
      <c r="L12" s="22" t="e">
        <f>L7*G2</f>
        <v>#VALUE!</v>
      </c>
    </row>
    <row r="13" spans="2:12" ht="15.75" customHeight="1" x14ac:dyDescent="0.25">
      <c r="B13" s="10" t="s">
        <v>28</v>
      </c>
      <c r="C13" s="10">
        <f>IF(ISNA(VLOOKUP(B13,'Listes des charges'!$B$2:$F$449,2,FALSE)),"",VLOOKUP(B13,'Listes des charges'!$B$2:$F$449,2,FALSE))</f>
        <v>0</v>
      </c>
      <c r="D13" s="19"/>
      <c r="E13" s="12">
        <f>IF(ISNA(VLOOKUP(B13,'Listes des charges'!$B$2:$F$449,4,FALSE)),"",VLOOKUP(B13,'Listes des charges'!$B$2:$F$449,4,FALSE))</f>
        <v>83.33</v>
      </c>
      <c r="F13" s="12" t="e">
        <f t="shared" si="0"/>
        <v>#DIV/0!</v>
      </c>
      <c r="G13" s="10"/>
      <c r="H13" s="32" t="e">
        <f t="shared" si="1"/>
        <v>#DIV/0!</v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5" t="s">
        <v>29</v>
      </c>
      <c r="C14" s="4">
        <f>IF(ISNA(VLOOKUP(B14,'Listes des charges'!$B$2:$F$449,2,FALSE)),"",VLOOKUP(B14,'Listes des charges'!$B$2:$F$449,2,FALSE))</f>
        <v>0</v>
      </c>
      <c r="D14" s="18"/>
      <c r="E14" s="11">
        <f>IF(ISNA(VLOOKUP(B14,'Listes des charges'!$B$2:$F$449,4,FALSE)),"",VLOOKUP(B14,'Listes des charges'!$B$2:$F$449,4,FALSE))</f>
        <v>41.67</v>
      </c>
      <c r="F14" s="11" t="e">
        <f t="shared" si="0"/>
        <v>#DIV/0!</v>
      </c>
      <c r="G14" s="4"/>
      <c r="H14" s="32" t="e">
        <f t="shared" si="1"/>
        <v>#DIV/0!</v>
      </c>
      <c r="I14" s="67" t="s">
        <v>56</v>
      </c>
      <c r="J14" s="67"/>
      <c r="K14" s="67"/>
      <c r="L14" s="22" t="e">
        <f>L12+(L12*L13)</f>
        <v>#VALUE!</v>
      </c>
    </row>
    <row r="15" spans="2:12" ht="15" customHeight="1" x14ac:dyDescent="0.25">
      <c r="B15" s="10" t="s">
        <v>30</v>
      </c>
      <c r="C15" s="10">
        <f>IF(ISNA(VLOOKUP(B15,'Listes des charges'!$B$2:$F$449,2,FALSE)),"",VLOOKUP(B15,'Listes des charges'!$B$2:$F$449,2,FALSE))</f>
        <v>0</v>
      </c>
      <c r="D15" s="19"/>
      <c r="E15" s="12">
        <f>IF(ISNA(VLOOKUP(B15,'Listes des charges'!$B$2:$F$449,4,FALSE)),"",VLOOKUP(B15,'Listes des charges'!$B$2:$F$449,4,FALSE))</f>
        <v>41.67</v>
      </c>
      <c r="F15" s="12" t="e">
        <f t="shared" si="0"/>
        <v>#DIV/0!</v>
      </c>
      <c r="G15" s="10"/>
      <c r="H15" s="32" t="e">
        <f t="shared" si="1"/>
        <v>#DIV/0!</v>
      </c>
      <c r="I15" s="66" t="s">
        <v>53</v>
      </c>
      <c r="J15" s="66"/>
      <c r="K15" s="66"/>
      <c r="L15" s="21" t="e">
        <f>L5-L7</f>
        <v>#VALUE!</v>
      </c>
    </row>
    <row r="16" spans="2:12" ht="18.75" customHeight="1" x14ac:dyDescent="0.25">
      <c r="B16" s="5" t="s">
        <v>31</v>
      </c>
      <c r="C16" s="4">
        <f>IF(ISNA(VLOOKUP(B16,'Listes des charges'!$B$2:$F$449,2,FALSE)),"",VLOOKUP(B16,'Listes des charges'!$B$2:$F$449,2,FALSE))</f>
        <v>0</v>
      </c>
      <c r="D16" s="18"/>
      <c r="E16" s="11">
        <f>IF(ISNA(VLOOKUP(B16,'Listes des charges'!$B$2:$F$449,4,FALSE)),"",VLOOKUP(B16,'Listes des charges'!$B$2:$F$449,4,FALSE))</f>
        <v>41.67</v>
      </c>
      <c r="F16" s="11" t="e">
        <f t="shared" si="0"/>
        <v>#DIV/0!</v>
      </c>
      <c r="G16" s="4"/>
      <c r="H16" s="32" t="e">
        <f t="shared" si="1"/>
        <v>#DIV/0!</v>
      </c>
      <c r="I16" s="67" t="s">
        <v>59</v>
      </c>
      <c r="J16" s="67"/>
      <c r="K16" s="67"/>
      <c r="L16" s="26" t="e">
        <f>L15/L5</f>
        <v>#VALUE!</v>
      </c>
    </row>
    <row r="17" spans="2:12" ht="18.75" customHeight="1" x14ac:dyDescent="0.25">
      <c r="B17" s="10" t="s">
        <v>32</v>
      </c>
      <c r="C17" s="10">
        <f>IF(ISNA(VLOOKUP(B17,'Listes des charges'!$B$2:$F$449,2,FALSE)),"",VLOOKUP(B17,'Listes des charges'!$B$2:$F$449,2,FALSE))</f>
        <v>0</v>
      </c>
      <c r="D17" s="19"/>
      <c r="E17" s="12">
        <f>IF(ISNA(VLOOKUP(B17,'Listes des charges'!$B$2:$F$449,4,FALSE)),"",VLOOKUP(B17,'Listes des charges'!$B$2:$F$449,4,FALSE))</f>
        <v>41.67</v>
      </c>
      <c r="F17" s="12" t="e">
        <f t="shared" si="0"/>
        <v>#DIV/0!</v>
      </c>
      <c r="G17" s="10"/>
      <c r="H17" s="32" t="e">
        <f t="shared" si="1"/>
        <v>#DIV/0!</v>
      </c>
      <c r="I17" s="66" t="s">
        <v>50</v>
      </c>
      <c r="J17" s="66"/>
      <c r="K17" s="66"/>
      <c r="L17" s="21" t="e">
        <f>L5-L8</f>
        <v>#DIV/0!</v>
      </c>
    </row>
    <row r="18" spans="2:12" ht="15.75" customHeight="1" x14ac:dyDescent="0.25">
      <c r="B18" s="5" t="s">
        <v>33</v>
      </c>
      <c r="C18" s="4">
        <f>IF(ISNA(VLOOKUP(B18,'Listes des charges'!$B$2:$F$449,2,FALSE)),"",VLOOKUP(B18,'Listes des charges'!$B$2:$F$449,2,FALSE))</f>
        <v>0</v>
      </c>
      <c r="D18" s="18"/>
      <c r="E18" s="11">
        <f>IF(ISNA(VLOOKUP(B18,'Listes des charges'!$B$2:$F$449,4,FALSE)),"",VLOOKUP(B18,'Listes des charges'!$B$2:$F$449,4,FALSE))</f>
        <v>41.67</v>
      </c>
      <c r="F18" s="11" t="e">
        <f t="shared" si="0"/>
        <v>#DIV/0!</v>
      </c>
      <c r="G18" s="4"/>
      <c r="H18" s="32" t="e">
        <f t="shared" si="1"/>
        <v>#DIV/0!</v>
      </c>
      <c r="I18" s="67" t="s">
        <v>58</v>
      </c>
      <c r="J18" s="67"/>
      <c r="K18" s="67"/>
      <c r="L18" s="26" t="e">
        <f>L17/L5</f>
        <v>#DIV/0!</v>
      </c>
    </row>
    <row r="19" spans="2:12" ht="20.25" customHeight="1" outlineLevel="1" x14ac:dyDescent="0.25">
      <c r="B19" s="10" t="s">
        <v>34</v>
      </c>
      <c r="C19" s="10">
        <f>IF(ISNA(VLOOKUP(B19,'Listes des charges'!$B$2:$F$449,2,FALSE)),"",VLOOKUP(B19,'Listes des charges'!$B$2:$F$449,2,FALSE))</f>
        <v>0</v>
      </c>
      <c r="D19" s="19"/>
      <c r="E19" s="12">
        <f>IF(ISNA(VLOOKUP(B19,'Listes des charges'!$B$2:$F$449,4,FALSE)),"",VLOOKUP(B19,'Listes des charges'!$B$2:$F$449,4,FALSE))</f>
        <v>41.67</v>
      </c>
      <c r="F19" s="12" t="e">
        <f t="shared" si="0"/>
        <v>#DIV/0!</v>
      </c>
      <c r="G19" s="10"/>
      <c r="H19" s="32" t="e">
        <f t="shared" si="1"/>
        <v>#DIV/0!</v>
      </c>
      <c r="I19" s="66" t="s">
        <v>51</v>
      </c>
      <c r="J19" s="66"/>
      <c r="K19" s="66"/>
      <c r="L19" s="21" t="e">
        <f>L17*K2</f>
        <v>#DIV/0!</v>
      </c>
    </row>
    <row r="20" spans="2:12" ht="15.75" outlineLevel="1" x14ac:dyDescent="0.25">
      <c r="B20" s="5" t="s">
        <v>35</v>
      </c>
      <c r="C20" s="4">
        <f>IF(ISNA(VLOOKUP(B20,'Listes des charges'!$B$2:$F$449,2,FALSE)),"",VLOOKUP(B20,'Listes des charges'!$B$2:$F$449,2,FALSE))</f>
        <v>0</v>
      </c>
      <c r="D20" s="18"/>
      <c r="E20" s="11">
        <f>IF(ISNA(VLOOKUP(B20,'Listes des charges'!$B$2:$F$449,4,FALSE)),"",VLOOKUP(B20,'Listes des charges'!$B$2:$F$449,4,FALSE))</f>
        <v>41.67</v>
      </c>
      <c r="F20" s="11" t="e">
        <f t="shared" si="0"/>
        <v>#DIV/0!</v>
      </c>
      <c r="G20" s="4"/>
      <c r="H20" s="32" t="e">
        <f t="shared" si="1"/>
        <v>#DIV/0!</v>
      </c>
      <c r="I20" s="67" t="s">
        <v>52</v>
      </c>
      <c r="J20" s="67"/>
      <c r="K20" s="67"/>
      <c r="L20" s="22" t="e">
        <f>L19*12</f>
        <v>#DIV/0!</v>
      </c>
    </row>
    <row r="21" spans="2:12" outlineLevel="1" x14ac:dyDescent="0.25">
      <c r="B21" s="10" t="s">
        <v>36</v>
      </c>
      <c r="C21" s="10">
        <f>IF(ISNA(VLOOKUP(B21,'Listes des charges'!$B$2:$F$449,2,FALSE)),"",VLOOKUP(B21,'Listes des charges'!$B$2:$F$449,2,FALSE))</f>
        <v>0</v>
      </c>
      <c r="D21" s="19"/>
      <c r="E21" s="12">
        <f>IF(ISNA(VLOOKUP(B21,'Listes des charges'!$B$2:$F$449,4,FALSE)),"",VLOOKUP(B21,'Listes des charges'!$B$2:$F$449,4,FALSE))</f>
        <v>83.33</v>
      </c>
      <c r="F21" s="12" t="e">
        <f t="shared" si="0"/>
        <v>#DIV/0!</v>
      </c>
      <c r="G21" s="10"/>
      <c r="H21" s="32" t="e">
        <f t="shared" si="1"/>
        <v>#DIV/0!</v>
      </c>
    </row>
    <row r="22" spans="2:12" outlineLevel="1" x14ac:dyDescent="0.25">
      <c r="B22" s="5" t="s">
        <v>37</v>
      </c>
      <c r="C22" s="4">
        <f>IF(ISNA(VLOOKUP(B22,'Listes des charges'!$B$2:$F$449,2,FALSE)),"",VLOOKUP(B22,'Listes des charges'!$B$2:$F$449,2,FALSE))</f>
        <v>0</v>
      </c>
      <c r="D22" s="18"/>
      <c r="E22" s="11">
        <f>IF(ISNA(VLOOKUP(B22,'Listes des charges'!$B$2:$F$449,4,FALSE)),"",VLOOKUP(B22,'Listes des charges'!$B$2:$F$449,4,FALSE))</f>
        <v>1500</v>
      </c>
      <c r="F22" s="11" t="e">
        <f t="shared" si="0"/>
        <v>#DIV/0!</v>
      </c>
      <c r="G22" s="4"/>
      <c r="H22" s="32" t="e">
        <f t="shared" si="1"/>
        <v>#DIV/0!</v>
      </c>
    </row>
    <row r="23" spans="2:12" outlineLevel="1" x14ac:dyDescent="0.25">
      <c r="B23" s="10" t="s">
        <v>38</v>
      </c>
      <c r="C23" s="10">
        <f>IF(ISNA(VLOOKUP(B23,'Listes des charges'!$B$2:$F$449,2,FALSE)),"",VLOOKUP(B23,'Listes des charges'!$B$2:$F$449,2,FALSE))</f>
        <v>0</v>
      </c>
      <c r="D23" s="19"/>
      <c r="E23" s="12">
        <f>IF(ISNA(VLOOKUP(B23,'Listes des charges'!$B$2:$F$449,4,FALSE)),"",VLOOKUP(B23,'Listes des charges'!$B$2:$F$449,4,FALSE))</f>
        <v>450.42</v>
      </c>
      <c r="F23" s="12" t="e">
        <f t="shared" si="0"/>
        <v>#DIV/0!</v>
      </c>
      <c r="G23" s="10"/>
      <c r="H23" s="32" t="e">
        <f t="shared" si="1"/>
        <v>#DIV/0!</v>
      </c>
    </row>
    <row r="24" spans="2:12" outlineLevel="1" x14ac:dyDescent="0.25">
      <c r="B24" s="5" t="s">
        <v>39</v>
      </c>
      <c r="C24" s="4">
        <f>IF(ISNA(VLOOKUP(B24,'Listes des charges'!$B$2:$F$449,2,FALSE)),"",VLOOKUP(B24,'Listes des charges'!$B$2:$F$449,2,FALSE))</f>
        <v>0</v>
      </c>
      <c r="D24" s="18"/>
      <c r="E24" s="11">
        <f>IF(ISNA(VLOOKUP(B24,'Listes des charges'!$B$2:$F$449,4,FALSE)),"",VLOOKUP(B24,'Listes des charges'!$B$2:$F$449,4,FALSE))</f>
        <v>279.07</v>
      </c>
      <c r="F24" s="11" t="e">
        <f t="shared" si="0"/>
        <v>#DIV/0!</v>
      </c>
      <c r="G24" s="4"/>
      <c r="H24" s="32" t="e">
        <f t="shared" si="1"/>
        <v>#DIV/0!</v>
      </c>
      <c r="I24" s="28"/>
    </row>
    <row r="25" spans="2:12" outlineLevel="1" x14ac:dyDescent="0.25">
      <c r="B25" s="10" t="s">
        <v>40</v>
      </c>
      <c r="C25" s="10">
        <f>IF(ISNA(VLOOKUP(B25,'Listes des charges'!$B$2:$F$449,2,FALSE)),"",VLOOKUP(B25,'Listes des charges'!$B$2:$F$449,2,FALSE))</f>
        <v>0</v>
      </c>
      <c r="D25" s="19"/>
      <c r="E25" s="12">
        <f>IF(ISNA(VLOOKUP(B25,'Listes des charges'!$B$2:$F$449,4,FALSE)),"",VLOOKUP(B25,'Listes des charges'!$B$2:$F$449,4,FALSE))</f>
        <v>1359.41</v>
      </c>
      <c r="F25" s="12" t="e">
        <f t="shared" si="0"/>
        <v>#DIV/0!</v>
      </c>
      <c r="G25" s="10"/>
      <c r="H25" s="32" t="e">
        <f t="shared" si="1"/>
        <v>#DIV/0!</v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8" t="s">
        <v>193</v>
      </c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e">
        <f t="shared" si="0"/>
        <v>#VALUE!</v>
      </c>
      <c r="G38" s="4"/>
      <c r="H38" s="32" t="e">
        <f t="shared" si="1"/>
        <v>#VALUE!</v>
      </c>
    </row>
    <row r="39" spans="2:8" outlineLevel="1" x14ac:dyDescent="0.25">
      <c r="B39" s="10" t="s">
        <v>180</v>
      </c>
      <c r="C39" s="10" t="str">
        <f>IF(ISNA(VLOOKUP(B39,'Listes des charges'!$B$2:$F$449,2,FALSE)),"",VLOOKUP(B39,'Listes des charges'!$B$2:$F$449,2,FALSE))</f>
        <v>gr</v>
      </c>
      <c r="D39" s="19">
        <v>166</v>
      </c>
      <c r="E39" s="12">
        <f>IF(ISNA(VLOOKUP(B39,'Listes des charges'!$B$2:$F$449,4,FALSE)),"",VLOOKUP(B39,'Listes des charges'!$B$2:$F$449,4,FALSE))</f>
        <v>3.88</v>
      </c>
      <c r="F39" s="12">
        <f t="shared" si="0"/>
        <v>0.64407999999999987</v>
      </c>
      <c r="G39" s="10"/>
      <c r="H39" s="32">
        <f t="shared" si="1"/>
        <v>1</v>
      </c>
    </row>
    <row r="40" spans="2:8" outlineLevel="1" x14ac:dyDescent="0.25">
      <c r="B40" s="5" t="s">
        <v>195</v>
      </c>
      <c r="C40" s="4" t="str">
        <f>IF(ISNA(VLOOKUP(B40,'Listes des charges'!$B$2:$F$449,2,FALSE)),"",VLOOKUP(B40,'Listes des charges'!$B$2:$F$449,2,FALSE))</f>
        <v>gr</v>
      </c>
      <c r="D40" s="18">
        <v>1</v>
      </c>
      <c r="E40" s="11">
        <f>IF(ISNA(VLOOKUP(B40,'Listes des charges'!$B$2:$F$449,4,FALSE)),"",VLOOKUP(B40,'Listes des charges'!$B$2:$F$449,4,FALSE))</f>
        <v>69.8</v>
      </c>
      <c r="F40" s="11">
        <f t="shared" si="0"/>
        <v>6.9800000000000001E-2</v>
      </c>
      <c r="G40" s="4"/>
      <c r="H40" s="32">
        <f t="shared" si="1"/>
        <v>1</v>
      </c>
    </row>
    <row r="41" spans="2:8" outlineLevel="1" x14ac:dyDescent="0.25">
      <c r="B41" s="10" t="s">
        <v>184</v>
      </c>
      <c r="C41" s="10" t="str">
        <f>IF(ISNA(VLOOKUP(B41,'Listes des charges'!$B$2:$F$449,2,FALSE)),"",VLOOKUP(B41,'Listes des charges'!$B$2:$F$449,2,FALSE))</f>
        <v>gr</v>
      </c>
      <c r="D41" s="19">
        <v>3</v>
      </c>
      <c r="E41" s="12">
        <f>IF(ISNA(VLOOKUP(B41,'Listes des charges'!$B$2:$F$449,4,FALSE)),"",VLOOKUP(B41,'Listes des charges'!$B$2:$F$449,4,FALSE))</f>
        <v>14.51</v>
      </c>
      <c r="F41" s="12">
        <f t="shared" si="0"/>
        <v>4.3529999999999999E-2</v>
      </c>
      <c r="G41" s="10"/>
      <c r="H41" s="32">
        <f t="shared" si="1"/>
        <v>1</v>
      </c>
    </row>
    <row r="42" spans="2:8" outlineLevel="1" x14ac:dyDescent="0.25">
      <c r="B42" s="5" t="s">
        <v>194</v>
      </c>
      <c r="C42" s="4" t="str">
        <f>IF(ISNA(VLOOKUP(B42,'Listes des charges'!$B$2:$F$449,2,FALSE)),"",VLOOKUP(B42,'Listes des charges'!$B$2:$F$449,2,FALSE))</f>
        <v>gr</v>
      </c>
      <c r="D42" s="18">
        <v>0.1</v>
      </c>
      <c r="E42" s="11">
        <f>IF(ISNA(VLOOKUP(B42,'Listes des charges'!$B$2:$F$449,4,FALSE)),"",VLOOKUP(B42,'Listes des charges'!$B$2:$F$449,4,FALSE))</f>
        <v>0</v>
      </c>
      <c r="F42" s="11">
        <f t="shared" si="0"/>
        <v>0</v>
      </c>
      <c r="G42" s="4"/>
      <c r="H42" s="32" t="str">
        <f t="shared" si="1"/>
        <v/>
      </c>
    </row>
    <row r="43" spans="2:8" outlineLevel="1" x14ac:dyDescent="0.25">
      <c r="B43" s="10" t="s">
        <v>182</v>
      </c>
      <c r="C43" s="10" t="str">
        <f>IF(ISNA(VLOOKUP(B43,'Listes des charges'!$B$2:$F$449,2,FALSE)),"",VLOOKUP(B43,'Listes des charges'!$B$2:$F$449,2,FALSE))</f>
        <v>gr</v>
      </c>
      <c r="D43" s="19">
        <v>4.2</v>
      </c>
      <c r="E43" s="12">
        <f>IF(ISNA(VLOOKUP(B43,'Listes des charges'!$B$2:$F$449,4,FALSE)),"",VLOOKUP(B43,'Listes des charges'!$B$2:$F$449,4,FALSE))</f>
        <v>0</v>
      </c>
      <c r="F43" s="12">
        <f t="shared" si="0"/>
        <v>0</v>
      </c>
      <c r="G43" s="10"/>
      <c r="H43" s="32" t="str">
        <f t="shared" si="1"/>
        <v/>
      </c>
    </row>
    <row r="44" spans="2:8" outlineLevel="1" x14ac:dyDescent="0.25">
      <c r="B44" s="48" t="s">
        <v>196</v>
      </c>
      <c r="C44" s="4">
        <f>IF(ISNA(VLOOKUP(B44,'Listes des charges'!$B$2:$F$449,2,FALSE)),"",VLOOKUP(B44,'Listes des charges'!$B$2:$F$449,2,FALSE))</f>
        <v>0</v>
      </c>
      <c r="D44" s="18"/>
      <c r="E44" s="11">
        <f>IF(ISNA(VLOOKUP(B44,'Listes des charges'!$B$2:$F$449,4,FALSE)),"",VLOOKUP(B44,'Listes des charges'!$B$2:$F$449,4,FALSE))</f>
        <v>0</v>
      </c>
      <c r="F44" s="11" t="e">
        <f t="shared" si="0"/>
        <v>#DIV/0!</v>
      </c>
      <c r="G44" s="4"/>
      <c r="H44" s="32" t="e">
        <f t="shared" si="1"/>
        <v>#DIV/0!</v>
      </c>
    </row>
    <row r="45" spans="2:8" outlineLevel="1" x14ac:dyDescent="0.25">
      <c r="B45" s="10"/>
      <c r="C45" s="10" t="str">
        <f>IF(ISNA(VLOOKUP(B45,'Listes des charges'!$B$2:$F$449,2,FALSE)),"",VLOOKUP(B45,'Listes des charges'!$B$2:$F$449,2,FALSE))</f>
        <v/>
      </c>
      <c r="D45" s="19"/>
      <c r="E45" s="12" t="str">
        <f>IF(ISNA(VLOOKUP(B45,'Listes des charges'!$B$2:$F$449,4,FALSE)),"",VLOOKUP(B45,'Listes des charges'!$B$2:$F$449,4,FALSE))</f>
        <v/>
      </c>
      <c r="F45" s="12" t="str">
        <f t="shared" si="0"/>
        <v/>
      </c>
      <c r="G45" s="10"/>
      <c r="H45" s="32" t="str">
        <f t="shared" si="1"/>
        <v/>
      </c>
    </row>
    <row r="46" spans="2:8" outlineLevel="1" x14ac:dyDescent="0.25">
      <c r="B46" s="4"/>
      <c r="C46" s="4" t="str">
        <f>IF(ISNA(VLOOKUP(B46,'Listes des charges'!$B$2:$F$449,2,FALSE)),"",VLOOKUP(B46,'Listes des charges'!$B$2:$F$449,2,FALSE))</f>
        <v/>
      </c>
      <c r="D46" s="18"/>
      <c r="E46" s="11" t="str">
        <f>IF(ISNA(VLOOKUP(B46,'Listes des charges'!$B$2:$F$449,4,FALSE)),"",VLOOKUP(B46,'Listes des charges'!$B$2:$F$449,4,FALSE))</f>
        <v/>
      </c>
      <c r="F46" s="11" t="str">
        <f t="shared" si="0"/>
        <v/>
      </c>
      <c r="G46" s="4"/>
      <c r="H46" s="32" t="str">
        <f t="shared" si="1"/>
        <v/>
      </c>
    </row>
    <row r="47" spans="2:8" outlineLevel="1" x14ac:dyDescent="0.25">
      <c r="B47" s="10"/>
      <c r="C47" s="10" t="str">
        <f>IF(ISNA(VLOOKUP(B47,'Listes des charges'!$B$2:$F$449,2,FALSE)),"",VLOOKUP(B47,'Listes des charges'!$B$2:$F$449,2,FALSE))</f>
        <v/>
      </c>
      <c r="D47" s="19"/>
      <c r="E47" s="12" t="str">
        <f>IF(ISNA(VLOOKUP(B47,'Listes des charges'!$B$2:$F$449,4,FALSE)),"",VLOOKUP(B47,'Listes des charges'!$B$2:$F$449,4,FALSE))</f>
        <v/>
      </c>
      <c r="F47" s="12" t="str">
        <f t="shared" si="0"/>
        <v/>
      </c>
      <c r="G47" s="10"/>
      <c r="H47" s="32" t="str">
        <f t="shared" si="1"/>
        <v/>
      </c>
    </row>
    <row r="48" spans="2:8" outlineLevel="1" x14ac:dyDescent="0.25"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0"/>
        <v/>
      </c>
      <c r="G48" s="4"/>
      <c r="H48" s="32" t="str">
        <f t="shared" si="1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FF0000"/>
  </sheetPr>
  <dimension ref="B1:L57"/>
  <sheetViews>
    <sheetView topLeftCell="A19" workbookViewId="0">
      <selection activeCell="F9" sqref="F9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/>
      <c r="D2" s="68"/>
      <c r="F2" s="7" t="s">
        <v>19</v>
      </c>
      <c r="G2" s="15"/>
      <c r="I2" s="75" t="s">
        <v>20</v>
      </c>
      <c r="J2" s="76"/>
      <c r="K2" s="69"/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/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 t="e">
        <f>SUM(F6:F36)</f>
        <v>#DIV/0!</v>
      </c>
    </row>
    <row r="7" spans="2:12" ht="15" customHeight="1" x14ac:dyDescent="0.25">
      <c r="B7" s="10" t="s">
        <v>22</v>
      </c>
      <c r="C7" s="10">
        <f>IF(ISNA(VLOOKUP(B7,'Listes des charges'!$B$2:$F$449,2,FALSE)),"",VLOOKUP(B7,'Listes des charges'!$B$2:$F$449,2,FALSE))</f>
        <v>0</v>
      </c>
      <c r="D7" s="19"/>
      <c r="E7" s="12">
        <f>IF(ISNA(VLOOKUP(B7,'Listes des charges'!$B$2:$F$449,4,FALSE)),"",VLOOKUP(B7,'Listes des charges'!$B$2:$F$449,4,FALSE))</f>
        <v>83.33</v>
      </c>
      <c r="F7" s="12" t="e">
        <f t="shared" ref="F7:F57" si="0">IF(B7="","",IF(D7&lt;&gt;"",((D7*E7)/1000),IF(D7="",(E7*2/3)/$K$2)))</f>
        <v>#DIV/0!</v>
      </c>
      <c r="G7" s="10"/>
      <c r="H7" s="32" t="e">
        <f t="shared" ref="H7:H57" si="1">IF(AND(F7&gt;0,F7&lt;&gt;""),1,"")</f>
        <v>#DIV/0!</v>
      </c>
      <c r="I7" s="66" t="s">
        <v>54</v>
      </c>
      <c r="J7" s="66"/>
      <c r="K7" s="66"/>
      <c r="L7" s="21" t="e">
        <f>SUM(F37:F80)</f>
        <v>#VALUE!</v>
      </c>
    </row>
    <row r="8" spans="2:12" ht="15" customHeight="1" x14ac:dyDescent="0.25">
      <c r="B8" s="5" t="s">
        <v>23</v>
      </c>
      <c r="C8" s="4">
        <f>IF(ISNA(VLOOKUP(B8,'Listes des charges'!$B$2:$F$449,2,FALSE)),"",VLOOKUP(B8,'Listes des charges'!$B$2:$F$449,2,FALSE))</f>
        <v>0</v>
      </c>
      <c r="D8" s="18"/>
      <c r="E8" s="11">
        <f>IF(ISNA(VLOOKUP(B8,'Listes des charges'!$B$2:$F$449,4,FALSE)),"",VLOOKUP(B8,'Listes des charges'!$B$2:$F$449,4,FALSE))</f>
        <v>956.0185185185187</v>
      </c>
      <c r="F8" s="11" t="e">
        <f t="shared" si="0"/>
        <v>#DIV/0!</v>
      </c>
      <c r="G8" s="4"/>
      <c r="H8" s="32" t="e">
        <f t="shared" si="1"/>
        <v>#DIV/0!</v>
      </c>
      <c r="I8" s="67" t="s">
        <v>4</v>
      </c>
      <c r="J8" s="67"/>
      <c r="K8" s="67"/>
      <c r="L8" s="22" t="e">
        <f>L6+L7</f>
        <v>#DIV/0!</v>
      </c>
    </row>
    <row r="9" spans="2:12" ht="15" customHeight="1" x14ac:dyDescent="0.25">
      <c r="B9" s="10" t="s">
        <v>24</v>
      </c>
      <c r="C9" s="10">
        <f>IF(ISNA(VLOOKUP(B9,'Listes des charges'!$B$2:$F$449,2,FALSE)),"",VLOOKUP(B9,'Listes des charges'!$B$2:$F$449,2,FALSE))</f>
        <v>0</v>
      </c>
      <c r="D9" s="19"/>
      <c r="E9" s="12">
        <f>IF(ISNA(VLOOKUP(B9,'Listes des charges'!$B$2:$F$449,4,FALSE)),"",VLOOKUP(B9,'Listes des charges'!$B$2:$F$449,4,FALSE))</f>
        <v>700</v>
      </c>
      <c r="F9" s="12" t="e">
        <f t="shared" si="0"/>
        <v>#DIV/0!</v>
      </c>
      <c r="G9" s="10"/>
      <c r="H9" s="32" t="e">
        <f t="shared" si="1"/>
        <v>#DIV/0!</v>
      </c>
      <c r="I9" s="66" t="s">
        <v>5</v>
      </c>
      <c r="J9" s="66"/>
      <c r="K9" s="66"/>
      <c r="L9" s="21" t="e">
        <f>AVERAGE(F:F)</f>
        <v>#DIV/0!</v>
      </c>
    </row>
    <row r="10" spans="2:12" ht="18.75" customHeight="1" x14ac:dyDescent="0.25">
      <c r="B10" s="5" t="s">
        <v>25</v>
      </c>
      <c r="C10" s="4">
        <f>IF(ISNA(VLOOKUP(B10,'Listes des charges'!$B$2:$F$449,2,FALSE)),"",VLOOKUP(B10,'Listes des charges'!$B$2:$F$449,2,FALSE))</f>
        <v>0</v>
      </c>
      <c r="D10" s="18"/>
      <c r="E10" s="11">
        <f>IF(ISNA(VLOOKUP(B10,'Listes des charges'!$B$2:$F$449,4,FALSE)),"",VLOOKUP(B10,'Listes des charges'!$B$2:$F$449,4,FALSE))</f>
        <v>66</v>
      </c>
      <c r="F10" s="11" t="e">
        <f t="shared" si="0"/>
        <v>#DIV/0!</v>
      </c>
      <c r="G10" s="4"/>
      <c r="H10" s="32" t="e">
        <f t="shared" si="1"/>
        <v>#DIV/0!</v>
      </c>
      <c r="I10" s="67" t="s">
        <v>6</v>
      </c>
      <c r="J10" s="67"/>
      <c r="K10" s="67"/>
      <c r="L10" s="26" t="e">
        <f>L7/L5</f>
        <v>#VALUE!</v>
      </c>
    </row>
    <row r="11" spans="2:12" ht="18.75" customHeight="1" x14ac:dyDescent="0.25">
      <c r="B11" s="10" t="s">
        <v>26</v>
      </c>
      <c r="C11" s="10">
        <f>IF(ISNA(VLOOKUP(B11,'Listes des charges'!$B$2:$F$449,2,FALSE)),"",VLOOKUP(B11,'Listes des charges'!$B$2:$F$449,2,FALSE))</f>
        <v>0</v>
      </c>
      <c r="D11" s="19"/>
      <c r="E11" s="12">
        <f>IF(ISNA(VLOOKUP(B11,'Listes des charges'!$B$2:$F$449,4,FALSE)),"",VLOOKUP(B11,'Listes des charges'!$B$2:$F$449,4,FALSE))</f>
        <v>41.67</v>
      </c>
      <c r="F11" s="12" t="e">
        <f t="shared" si="0"/>
        <v>#DIV/0!</v>
      </c>
      <c r="G11" s="10"/>
      <c r="H11" s="32" t="e">
        <f t="shared" si="1"/>
        <v>#DIV/0!</v>
      </c>
      <c r="I11" s="66" t="s">
        <v>57</v>
      </c>
      <c r="J11" s="66"/>
      <c r="K11" s="66"/>
      <c r="L11" s="23" t="e">
        <f>L6/L5</f>
        <v>#DIV/0!</v>
      </c>
    </row>
    <row r="12" spans="2:12" ht="18.75" customHeight="1" x14ac:dyDescent="0.25">
      <c r="B12" s="5" t="s">
        <v>27</v>
      </c>
      <c r="C12" s="4">
        <f>IF(ISNA(VLOOKUP(B12,'Listes des charges'!$B$2:$F$449,2,FALSE)),"",VLOOKUP(B12,'Listes des charges'!$B$2:$F$449,2,FALSE))</f>
        <v>0</v>
      </c>
      <c r="D12" s="18"/>
      <c r="E12" s="11">
        <f>IF(ISNA(VLOOKUP(B12,'Listes des charges'!$B$2:$F$449,4,FALSE)),"",VLOOKUP(B12,'Listes des charges'!$B$2:$F$449,4,FALSE))</f>
        <v>125</v>
      </c>
      <c r="F12" s="11" t="e">
        <f t="shared" si="0"/>
        <v>#DIV/0!</v>
      </c>
      <c r="G12" s="11"/>
      <c r="H12" s="32" t="e">
        <f t="shared" si="1"/>
        <v>#DIV/0!</v>
      </c>
      <c r="I12" s="67" t="s">
        <v>7</v>
      </c>
      <c r="J12" s="67"/>
      <c r="K12" s="67"/>
      <c r="L12" s="22" t="e">
        <f>L7*G2</f>
        <v>#VALUE!</v>
      </c>
    </row>
    <row r="13" spans="2:12" ht="15.75" customHeight="1" x14ac:dyDescent="0.25">
      <c r="B13" s="10" t="s">
        <v>28</v>
      </c>
      <c r="C13" s="10">
        <f>IF(ISNA(VLOOKUP(B13,'Listes des charges'!$B$2:$F$449,2,FALSE)),"",VLOOKUP(B13,'Listes des charges'!$B$2:$F$449,2,FALSE))</f>
        <v>0</v>
      </c>
      <c r="D13" s="19"/>
      <c r="E13" s="12">
        <f>IF(ISNA(VLOOKUP(B13,'Listes des charges'!$B$2:$F$449,4,FALSE)),"",VLOOKUP(B13,'Listes des charges'!$B$2:$F$449,4,FALSE))</f>
        <v>83.33</v>
      </c>
      <c r="F13" s="12" t="e">
        <f t="shared" si="0"/>
        <v>#DIV/0!</v>
      </c>
      <c r="G13" s="10"/>
      <c r="H13" s="32" t="e">
        <f t="shared" si="1"/>
        <v>#DIV/0!</v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5" t="s">
        <v>29</v>
      </c>
      <c r="C14" s="4">
        <f>IF(ISNA(VLOOKUP(B14,'Listes des charges'!$B$2:$F$449,2,FALSE)),"",VLOOKUP(B14,'Listes des charges'!$B$2:$F$449,2,FALSE))</f>
        <v>0</v>
      </c>
      <c r="D14" s="18"/>
      <c r="E14" s="11">
        <f>IF(ISNA(VLOOKUP(B14,'Listes des charges'!$B$2:$F$449,4,FALSE)),"",VLOOKUP(B14,'Listes des charges'!$B$2:$F$449,4,FALSE))</f>
        <v>41.67</v>
      </c>
      <c r="F14" s="11" t="e">
        <f t="shared" si="0"/>
        <v>#DIV/0!</v>
      </c>
      <c r="G14" s="4"/>
      <c r="H14" s="32" t="e">
        <f t="shared" si="1"/>
        <v>#DIV/0!</v>
      </c>
      <c r="I14" s="67" t="s">
        <v>56</v>
      </c>
      <c r="J14" s="67"/>
      <c r="K14" s="67"/>
      <c r="L14" s="22" t="e">
        <f>L12+(L12*L13)</f>
        <v>#VALUE!</v>
      </c>
    </row>
    <row r="15" spans="2:12" ht="15" customHeight="1" x14ac:dyDescent="0.25">
      <c r="B15" s="10" t="s">
        <v>30</v>
      </c>
      <c r="C15" s="10">
        <f>IF(ISNA(VLOOKUP(B15,'Listes des charges'!$B$2:$F$449,2,FALSE)),"",VLOOKUP(B15,'Listes des charges'!$B$2:$F$449,2,FALSE))</f>
        <v>0</v>
      </c>
      <c r="D15" s="19"/>
      <c r="E15" s="12">
        <f>IF(ISNA(VLOOKUP(B15,'Listes des charges'!$B$2:$F$449,4,FALSE)),"",VLOOKUP(B15,'Listes des charges'!$B$2:$F$449,4,FALSE))</f>
        <v>41.67</v>
      </c>
      <c r="F15" s="12" t="e">
        <f t="shared" si="0"/>
        <v>#DIV/0!</v>
      </c>
      <c r="G15" s="10"/>
      <c r="H15" s="32" t="e">
        <f t="shared" si="1"/>
        <v>#DIV/0!</v>
      </c>
      <c r="I15" s="66" t="s">
        <v>53</v>
      </c>
      <c r="J15" s="66"/>
      <c r="K15" s="66"/>
      <c r="L15" s="21" t="e">
        <f>L5-L7</f>
        <v>#VALUE!</v>
      </c>
    </row>
    <row r="16" spans="2:12" ht="18.75" customHeight="1" x14ac:dyDescent="0.25">
      <c r="B16" s="5" t="s">
        <v>31</v>
      </c>
      <c r="C16" s="4">
        <f>IF(ISNA(VLOOKUP(B16,'Listes des charges'!$B$2:$F$449,2,FALSE)),"",VLOOKUP(B16,'Listes des charges'!$B$2:$F$449,2,FALSE))</f>
        <v>0</v>
      </c>
      <c r="D16" s="18"/>
      <c r="E16" s="11">
        <f>IF(ISNA(VLOOKUP(B16,'Listes des charges'!$B$2:$F$449,4,FALSE)),"",VLOOKUP(B16,'Listes des charges'!$B$2:$F$449,4,FALSE))</f>
        <v>41.67</v>
      </c>
      <c r="F16" s="11" t="e">
        <f t="shared" si="0"/>
        <v>#DIV/0!</v>
      </c>
      <c r="G16" s="4"/>
      <c r="H16" s="32" t="e">
        <f t="shared" si="1"/>
        <v>#DIV/0!</v>
      </c>
      <c r="I16" s="67" t="s">
        <v>59</v>
      </c>
      <c r="J16" s="67"/>
      <c r="K16" s="67"/>
      <c r="L16" s="26" t="e">
        <f>L15/L5</f>
        <v>#VALUE!</v>
      </c>
    </row>
    <row r="17" spans="2:12" ht="18.75" customHeight="1" x14ac:dyDescent="0.25">
      <c r="B17" s="10" t="s">
        <v>32</v>
      </c>
      <c r="C17" s="10">
        <f>IF(ISNA(VLOOKUP(B17,'Listes des charges'!$B$2:$F$449,2,FALSE)),"",VLOOKUP(B17,'Listes des charges'!$B$2:$F$449,2,FALSE))</f>
        <v>0</v>
      </c>
      <c r="D17" s="19"/>
      <c r="E17" s="12">
        <f>IF(ISNA(VLOOKUP(B17,'Listes des charges'!$B$2:$F$449,4,FALSE)),"",VLOOKUP(B17,'Listes des charges'!$B$2:$F$449,4,FALSE))</f>
        <v>41.67</v>
      </c>
      <c r="F17" s="12" t="e">
        <f t="shared" si="0"/>
        <v>#DIV/0!</v>
      </c>
      <c r="G17" s="10"/>
      <c r="H17" s="32" t="e">
        <f t="shared" si="1"/>
        <v>#DIV/0!</v>
      </c>
      <c r="I17" s="66" t="s">
        <v>50</v>
      </c>
      <c r="J17" s="66"/>
      <c r="K17" s="66"/>
      <c r="L17" s="21" t="e">
        <f>L5-L8</f>
        <v>#DIV/0!</v>
      </c>
    </row>
    <row r="18" spans="2:12" ht="15.75" customHeight="1" x14ac:dyDescent="0.25">
      <c r="B18" s="5" t="s">
        <v>33</v>
      </c>
      <c r="C18" s="4">
        <f>IF(ISNA(VLOOKUP(B18,'Listes des charges'!$B$2:$F$449,2,FALSE)),"",VLOOKUP(B18,'Listes des charges'!$B$2:$F$449,2,FALSE))</f>
        <v>0</v>
      </c>
      <c r="D18" s="18"/>
      <c r="E18" s="11">
        <f>IF(ISNA(VLOOKUP(B18,'Listes des charges'!$B$2:$F$449,4,FALSE)),"",VLOOKUP(B18,'Listes des charges'!$B$2:$F$449,4,FALSE))</f>
        <v>41.67</v>
      </c>
      <c r="F18" s="11" t="e">
        <f t="shared" si="0"/>
        <v>#DIV/0!</v>
      </c>
      <c r="G18" s="4"/>
      <c r="H18" s="32" t="e">
        <f t="shared" si="1"/>
        <v>#DIV/0!</v>
      </c>
      <c r="I18" s="67" t="s">
        <v>58</v>
      </c>
      <c r="J18" s="67"/>
      <c r="K18" s="67"/>
      <c r="L18" s="26" t="e">
        <f>L17/L5</f>
        <v>#DIV/0!</v>
      </c>
    </row>
    <row r="19" spans="2:12" ht="20.25" customHeight="1" outlineLevel="1" x14ac:dyDescent="0.25">
      <c r="B19" s="10" t="s">
        <v>34</v>
      </c>
      <c r="C19" s="10">
        <f>IF(ISNA(VLOOKUP(B19,'Listes des charges'!$B$2:$F$449,2,FALSE)),"",VLOOKUP(B19,'Listes des charges'!$B$2:$F$449,2,FALSE))</f>
        <v>0</v>
      </c>
      <c r="D19" s="19"/>
      <c r="E19" s="12">
        <f>IF(ISNA(VLOOKUP(B19,'Listes des charges'!$B$2:$F$449,4,FALSE)),"",VLOOKUP(B19,'Listes des charges'!$B$2:$F$449,4,FALSE))</f>
        <v>41.67</v>
      </c>
      <c r="F19" s="12" t="e">
        <f t="shared" si="0"/>
        <v>#DIV/0!</v>
      </c>
      <c r="G19" s="10"/>
      <c r="H19" s="32" t="e">
        <f t="shared" si="1"/>
        <v>#DIV/0!</v>
      </c>
      <c r="I19" s="66" t="s">
        <v>51</v>
      </c>
      <c r="J19" s="66"/>
      <c r="K19" s="66"/>
      <c r="L19" s="21" t="e">
        <f>L17*K2</f>
        <v>#DIV/0!</v>
      </c>
    </row>
    <row r="20" spans="2:12" ht="15.75" outlineLevel="1" x14ac:dyDescent="0.25">
      <c r="B20" s="5" t="s">
        <v>35</v>
      </c>
      <c r="C20" s="4">
        <f>IF(ISNA(VLOOKUP(B20,'Listes des charges'!$B$2:$F$449,2,FALSE)),"",VLOOKUP(B20,'Listes des charges'!$B$2:$F$449,2,FALSE))</f>
        <v>0</v>
      </c>
      <c r="D20" s="18"/>
      <c r="E20" s="11">
        <f>IF(ISNA(VLOOKUP(B20,'Listes des charges'!$B$2:$F$449,4,FALSE)),"",VLOOKUP(B20,'Listes des charges'!$B$2:$F$449,4,FALSE))</f>
        <v>41.67</v>
      </c>
      <c r="F20" s="11" t="e">
        <f t="shared" si="0"/>
        <v>#DIV/0!</v>
      </c>
      <c r="G20" s="4"/>
      <c r="H20" s="32" t="e">
        <f t="shared" si="1"/>
        <v>#DIV/0!</v>
      </c>
      <c r="I20" s="67" t="s">
        <v>52</v>
      </c>
      <c r="J20" s="67"/>
      <c r="K20" s="67"/>
      <c r="L20" s="22" t="e">
        <f>L19*12</f>
        <v>#DIV/0!</v>
      </c>
    </row>
    <row r="21" spans="2:12" outlineLevel="1" x14ac:dyDescent="0.25">
      <c r="B21" s="10" t="s">
        <v>36</v>
      </c>
      <c r="C21" s="10">
        <f>IF(ISNA(VLOOKUP(B21,'Listes des charges'!$B$2:$F$449,2,FALSE)),"",VLOOKUP(B21,'Listes des charges'!$B$2:$F$449,2,FALSE))</f>
        <v>0</v>
      </c>
      <c r="D21" s="19"/>
      <c r="E21" s="12">
        <f>IF(ISNA(VLOOKUP(B21,'Listes des charges'!$B$2:$F$449,4,FALSE)),"",VLOOKUP(B21,'Listes des charges'!$B$2:$F$449,4,FALSE))</f>
        <v>83.33</v>
      </c>
      <c r="F21" s="12" t="e">
        <f t="shared" si="0"/>
        <v>#DIV/0!</v>
      </c>
      <c r="G21" s="10"/>
      <c r="H21" s="32" t="e">
        <f t="shared" si="1"/>
        <v>#DIV/0!</v>
      </c>
    </row>
    <row r="22" spans="2:12" outlineLevel="1" x14ac:dyDescent="0.25">
      <c r="B22" s="5" t="s">
        <v>37</v>
      </c>
      <c r="C22" s="4">
        <f>IF(ISNA(VLOOKUP(B22,'Listes des charges'!$B$2:$F$449,2,FALSE)),"",VLOOKUP(B22,'Listes des charges'!$B$2:$F$449,2,FALSE))</f>
        <v>0</v>
      </c>
      <c r="D22" s="18"/>
      <c r="E22" s="11">
        <f>IF(ISNA(VLOOKUP(B22,'Listes des charges'!$B$2:$F$449,4,FALSE)),"",VLOOKUP(B22,'Listes des charges'!$B$2:$F$449,4,FALSE))</f>
        <v>1500</v>
      </c>
      <c r="F22" s="11" t="e">
        <f t="shared" si="0"/>
        <v>#DIV/0!</v>
      </c>
      <c r="G22" s="4"/>
      <c r="H22" s="32" t="e">
        <f t="shared" si="1"/>
        <v>#DIV/0!</v>
      </c>
    </row>
    <row r="23" spans="2:12" outlineLevel="1" x14ac:dyDescent="0.25">
      <c r="B23" s="10" t="s">
        <v>38</v>
      </c>
      <c r="C23" s="10">
        <f>IF(ISNA(VLOOKUP(B23,'Listes des charges'!$B$2:$F$449,2,FALSE)),"",VLOOKUP(B23,'Listes des charges'!$B$2:$F$449,2,FALSE))</f>
        <v>0</v>
      </c>
      <c r="D23" s="19"/>
      <c r="E23" s="12">
        <f>IF(ISNA(VLOOKUP(B23,'Listes des charges'!$B$2:$F$449,4,FALSE)),"",VLOOKUP(B23,'Listes des charges'!$B$2:$F$449,4,FALSE))</f>
        <v>450.42</v>
      </c>
      <c r="F23" s="12" t="e">
        <f t="shared" si="0"/>
        <v>#DIV/0!</v>
      </c>
      <c r="G23" s="10"/>
      <c r="H23" s="32" t="e">
        <f t="shared" si="1"/>
        <v>#DIV/0!</v>
      </c>
    </row>
    <row r="24" spans="2:12" outlineLevel="1" x14ac:dyDescent="0.25">
      <c r="B24" s="5" t="s">
        <v>39</v>
      </c>
      <c r="C24" s="4">
        <f>IF(ISNA(VLOOKUP(B24,'Listes des charges'!$B$2:$F$449,2,FALSE)),"",VLOOKUP(B24,'Listes des charges'!$B$2:$F$449,2,FALSE))</f>
        <v>0</v>
      </c>
      <c r="D24" s="18"/>
      <c r="E24" s="11">
        <f>IF(ISNA(VLOOKUP(B24,'Listes des charges'!$B$2:$F$449,4,FALSE)),"",VLOOKUP(B24,'Listes des charges'!$B$2:$F$449,4,FALSE))</f>
        <v>279.07</v>
      </c>
      <c r="F24" s="11" t="e">
        <f t="shared" si="0"/>
        <v>#DIV/0!</v>
      </c>
      <c r="G24" s="4"/>
      <c r="H24" s="32" t="e">
        <f t="shared" si="1"/>
        <v>#DIV/0!</v>
      </c>
      <c r="I24" s="28"/>
    </row>
    <row r="25" spans="2:12" outlineLevel="1" x14ac:dyDescent="0.25">
      <c r="B25" s="10" t="s">
        <v>40</v>
      </c>
      <c r="C25" s="10">
        <f>IF(ISNA(VLOOKUP(B25,'Listes des charges'!$B$2:$F$449,2,FALSE)),"",VLOOKUP(B25,'Listes des charges'!$B$2:$F$449,2,FALSE))</f>
        <v>0</v>
      </c>
      <c r="D25" s="19"/>
      <c r="E25" s="12">
        <f>IF(ISNA(VLOOKUP(B25,'Listes des charges'!$B$2:$F$449,4,FALSE)),"",VLOOKUP(B25,'Listes des charges'!$B$2:$F$449,4,FALSE))</f>
        <v>1359.41</v>
      </c>
      <c r="F25" s="12" t="e">
        <f t="shared" si="0"/>
        <v>#DIV/0!</v>
      </c>
      <c r="G25" s="10"/>
      <c r="H25" s="32" t="e">
        <f t="shared" si="1"/>
        <v>#DIV/0!</v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8" t="s">
        <v>193</v>
      </c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e">
        <f t="shared" si="0"/>
        <v>#VALUE!</v>
      </c>
      <c r="G38" s="4"/>
      <c r="H38" s="32" t="e">
        <f t="shared" si="1"/>
        <v>#VALUE!</v>
      </c>
    </row>
    <row r="39" spans="2:8" outlineLevel="1" x14ac:dyDescent="0.25">
      <c r="B39" s="10" t="s">
        <v>180</v>
      </c>
      <c r="C39" s="10" t="str">
        <f>IF(ISNA(VLOOKUP(B39,'Listes des charges'!$B$2:$F$449,2,FALSE)),"",VLOOKUP(B39,'Listes des charges'!$B$2:$F$449,2,FALSE))</f>
        <v>gr</v>
      </c>
      <c r="D39" s="19">
        <v>166</v>
      </c>
      <c r="E39" s="12">
        <f>IF(ISNA(VLOOKUP(B39,'Listes des charges'!$B$2:$F$449,4,FALSE)),"",VLOOKUP(B39,'Listes des charges'!$B$2:$F$449,4,FALSE))</f>
        <v>3.88</v>
      </c>
      <c r="F39" s="12">
        <f t="shared" si="0"/>
        <v>0.64407999999999987</v>
      </c>
      <c r="G39" s="10"/>
      <c r="H39" s="32">
        <f t="shared" si="1"/>
        <v>1</v>
      </c>
    </row>
    <row r="40" spans="2:8" outlineLevel="1" x14ac:dyDescent="0.25">
      <c r="B40" s="5" t="s">
        <v>195</v>
      </c>
      <c r="C40" s="4" t="str">
        <f>IF(ISNA(VLOOKUP(B40,'Listes des charges'!$B$2:$F$449,2,FALSE)),"",VLOOKUP(B40,'Listes des charges'!$B$2:$F$449,2,FALSE))</f>
        <v>gr</v>
      </c>
      <c r="D40" s="18">
        <v>1</v>
      </c>
      <c r="E40" s="11">
        <f>IF(ISNA(VLOOKUP(B40,'Listes des charges'!$B$2:$F$449,4,FALSE)),"",VLOOKUP(B40,'Listes des charges'!$B$2:$F$449,4,FALSE))</f>
        <v>69.8</v>
      </c>
      <c r="F40" s="11">
        <f t="shared" si="0"/>
        <v>6.9800000000000001E-2</v>
      </c>
      <c r="G40" s="4"/>
      <c r="H40" s="32">
        <f t="shared" si="1"/>
        <v>1</v>
      </c>
    </row>
    <row r="41" spans="2:8" outlineLevel="1" x14ac:dyDescent="0.25">
      <c r="B41" s="10" t="s">
        <v>184</v>
      </c>
      <c r="C41" s="10" t="str">
        <f>IF(ISNA(VLOOKUP(B41,'Listes des charges'!$B$2:$F$449,2,FALSE)),"",VLOOKUP(B41,'Listes des charges'!$B$2:$F$449,2,FALSE))</f>
        <v>gr</v>
      </c>
      <c r="D41" s="19">
        <v>3</v>
      </c>
      <c r="E41" s="12">
        <f>IF(ISNA(VLOOKUP(B41,'Listes des charges'!$B$2:$F$449,4,FALSE)),"",VLOOKUP(B41,'Listes des charges'!$B$2:$F$449,4,FALSE))</f>
        <v>14.51</v>
      </c>
      <c r="F41" s="12">
        <f t="shared" si="0"/>
        <v>4.3529999999999999E-2</v>
      </c>
      <c r="G41" s="10"/>
      <c r="H41" s="32">
        <f t="shared" si="1"/>
        <v>1</v>
      </c>
    </row>
    <row r="42" spans="2:8" outlineLevel="1" x14ac:dyDescent="0.25">
      <c r="B42" s="5" t="s">
        <v>194</v>
      </c>
      <c r="C42" s="4" t="str">
        <f>IF(ISNA(VLOOKUP(B42,'Listes des charges'!$B$2:$F$449,2,FALSE)),"",VLOOKUP(B42,'Listes des charges'!$B$2:$F$449,2,FALSE))</f>
        <v>gr</v>
      </c>
      <c r="D42" s="18">
        <v>0.1</v>
      </c>
      <c r="E42" s="11">
        <f>IF(ISNA(VLOOKUP(B42,'Listes des charges'!$B$2:$F$449,4,FALSE)),"",VLOOKUP(B42,'Listes des charges'!$B$2:$F$449,4,FALSE))</f>
        <v>0</v>
      </c>
      <c r="F42" s="11">
        <f t="shared" si="0"/>
        <v>0</v>
      </c>
      <c r="G42" s="4"/>
      <c r="H42" s="32" t="str">
        <f t="shared" si="1"/>
        <v/>
      </c>
    </row>
    <row r="43" spans="2:8" outlineLevel="1" x14ac:dyDescent="0.25">
      <c r="B43" s="10" t="s">
        <v>182</v>
      </c>
      <c r="C43" s="10" t="str">
        <f>IF(ISNA(VLOOKUP(B43,'Listes des charges'!$B$2:$F$449,2,FALSE)),"",VLOOKUP(B43,'Listes des charges'!$B$2:$F$449,2,FALSE))</f>
        <v>gr</v>
      </c>
      <c r="D43" s="19">
        <v>4.2</v>
      </c>
      <c r="E43" s="12">
        <f>IF(ISNA(VLOOKUP(B43,'Listes des charges'!$B$2:$F$449,4,FALSE)),"",VLOOKUP(B43,'Listes des charges'!$B$2:$F$449,4,FALSE))</f>
        <v>0</v>
      </c>
      <c r="F43" s="12">
        <f t="shared" si="0"/>
        <v>0</v>
      </c>
      <c r="G43" s="10"/>
      <c r="H43" s="32" t="str">
        <f t="shared" si="1"/>
        <v/>
      </c>
    </row>
    <row r="44" spans="2:8" outlineLevel="1" x14ac:dyDescent="0.25">
      <c r="B44" s="48" t="s">
        <v>196</v>
      </c>
      <c r="C44" s="4">
        <f>IF(ISNA(VLOOKUP(B44,'Listes des charges'!$B$2:$F$449,2,FALSE)),"",VLOOKUP(B44,'Listes des charges'!$B$2:$F$449,2,FALSE))</f>
        <v>0</v>
      </c>
      <c r="D44" s="18"/>
      <c r="E44" s="11">
        <f>IF(ISNA(VLOOKUP(B44,'Listes des charges'!$B$2:$F$449,4,FALSE)),"",VLOOKUP(B44,'Listes des charges'!$B$2:$F$449,4,FALSE))</f>
        <v>0</v>
      </c>
      <c r="F44" s="11" t="e">
        <f t="shared" si="0"/>
        <v>#DIV/0!</v>
      </c>
      <c r="G44" s="4"/>
      <c r="H44" s="32" t="e">
        <f t="shared" si="1"/>
        <v>#DIV/0!</v>
      </c>
    </row>
    <row r="45" spans="2:8" outlineLevel="1" x14ac:dyDescent="0.25">
      <c r="B45" s="10"/>
      <c r="C45" s="10" t="str">
        <f>IF(ISNA(VLOOKUP(B45,'Listes des charges'!$B$2:$F$449,2,FALSE)),"",VLOOKUP(B45,'Listes des charges'!$B$2:$F$449,2,FALSE))</f>
        <v/>
      </c>
      <c r="D45" s="19"/>
      <c r="E45" s="12" t="str">
        <f>IF(ISNA(VLOOKUP(B45,'Listes des charges'!$B$2:$F$449,4,FALSE)),"",VLOOKUP(B45,'Listes des charges'!$B$2:$F$449,4,FALSE))</f>
        <v/>
      </c>
      <c r="F45" s="12" t="str">
        <f t="shared" si="0"/>
        <v/>
      </c>
      <c r="G45" s="10"/>
      <c r="H45" s="32" t="str">
        <f t="shared" si="1"/>
        <v/>
      </c>
    </row>
    <row r="46" spans="2:8" outlineLevel="1" x14ac:dyDescent="0.25">
      <c r="B46" s="4"/>
      <c r="C46" s="4" t="str">
        <f>IF(ISNA(VLOOKUP(B46,'Listes des charges'!$B$2:$F$449,2,FALSE)),"",VLOOKUP(B46,'Listes des charges'!$B$2:$F$449,2,FALSE))</f>
        <v/>
      </c>
      <c r="D46" s="18"/>
      <c r="E46" s="11" t="str">
        <f>IF(ISNA(VLOOKUP(B46,'Listes des charges'!$B$2:$F$449,4,FALSE)),"",VLOOKUP(B46,'Listes des charges'!$B$2:$F$449,4,FALSE))</f>
        <v/>
      </c>
      <c r="F46" s="11" t="str">
        <f t="shared" si="0"/>
        <v/>
      </c>
      <c r="G46" s="4"/>
      <c r="H46" s="32" t="str">
        <f t="shared" si="1"/>
        <v/>
      </c>
    </row>
    <row r="47" spans="2:8" outlineLevel="1" x14ac:dyDescent="0.25">
      <c r="B47" s="10"/>
      <c r="C47" s="10" t="str">
        <f>IF(ISNA(VLOOKUP(B47,'Listes des charges'!$B$2:$F$449,2,FALSE)),"",VLOOKUP(B47,'Listes des charges'!$B$2:$F$449,2,FALSE))</f>
        <v/>
      </c>
      <c r="D47" s="19"/>
      <c r="E47" s="12" t="str">
        <f>IF(ISNA(VLOOKUP(B47,'Listes des charges'!$B$2:$F$449,4,FALSE)),"",VLOOKUP(B47,'Listes des charges'!$B$2:$F$449,4,FALSE))</f>
        <v/>
      </c>
      <c r="F47" s="12" t="str">
        <f t="shared" si="0"/>
        <v/>
      </c>
      <c r="G47" s="10"/>
      <c r="H47" s="32" t="str">
        <f t="shared" si="1"/>
        <v/>
      </c>
    </row>
    <row r="48" spans="2:8" outlineLevel="1" x14ac:dyDescent="0.25"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0"/>
        <v/>
      </c>
      <c r="G48" s="4"/>
      <c r="H48" s="32" t="str">
        <f t="shared" si="1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002060"/>
  </sheetPr>
  <dimension ref="B1:L57"/>
  <sheetViews>
    <sheetView topLeftCell="A28" workbookViewId="0">
      <selection activeCell="F9" sqref="F9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/>
      <c r="D2" s="68"/>
      <c r="F2" s="7" t="s">
        <v>19</v>
      </c>
      <c r="G2" s="15"/>
      <c r="I2" s="75" t="s">
        <v>20</v>
      </c>
      <c r="J2" s="76"/>
      <c r="K2" s="69"/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/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 t="e">
        <f>SUM(F6:F36)</f>
        <v>#DIV/0!</v>
      </c>
    </row>
    <row r="7" spans="2:12" ht="15" customHeight="1" x14ac:dyDescent="0.25">
      <c r="B7" s="10" t="s">
        <v>22</v>
      </c>
      <c r="C7" s="10">
        <f>IF(ISNA(VLOOKUP(B7,'Listes des charges'!$B$2:$F$449,2,FALSE)),"",VLOOKUP(B7,'Listes des charges'!$B$2:$F$449,2,FALSE))</f>
        <v>0</v>
      </c>
      <c r="D7" s="19"/>
      <c r="E7" s="12">
        <f>IF(ISNA(VLOOKUP(B7,'Listes des charges'!$B$2:$F$449,4,FALSE)),"",VLOOKUP(B7,'Listes des charges'!$B$2:$F$449,4,FALSE))</f>
        <v>83.33</v>
      </c>
      <c r="F7" s="12" t="e">
        <f t="shared" ref="F7:F57" si="0">IF(B7="","",IF(D7&lt;&gt;"",((D7*E7)/1000),IF(D7="",(E7*2/3)/$K$2)))</f>
        <v>#DIV/0!</v>
      </c>
      <c r="G7" s="10"/>
      <c r="H7" s="32" t="e">
        <f t="shared" ref="H7:H57" si="1">IF(AND(F7&gt;0,F7&lt;&gt;""),1,"")</f>
        <v>#DIV/0!</v>
      </c>
      <c r="I7" s="66" t="s">
        <v>54</v>
      </c>
      <c r="J7" s="66"/>
      <c r="K7" s="66"/>
      <c r="L7" s="21" t="e">
        <f>SUM(F37:F80)</f>
        <v>#VALUE!</v>
      </c>
    </row>
    <row r="8" spans="2:12" ht="15" customHeight="1" x14ac:dyDescent="0.25">
      <c r="B8" s="5" t="s">
        <v>23</v>
      </c>
      <c r="C8" s="4">
        <f>IF(ISNA(VLOOKUP(B8,'Listes des charges'!$B$2:$F$449,2,FALSE)),"",VLOOKUP(B8,'Listes des charges'!$B$2:$F$449,2,FALSE))</f>
        <v>0</v>
      </c>
      <c r="D8" s="18"/>
      <c r="E8" s="11">
        <f>IF(ISNA(VLOOKUP(B8,'Listes des charges'!$B$2:$F$449,4,FALSE)),"",VLOOKUP(B8,'Listes des charges'!$B$2:$F$449,4,FALSE))</f>
        <v>956.0185185185187</v>
      </c>
      <c r="F8" s="11" t="e">
        <f t="shared" si="0"/>
        <v>#DIV/0!</v>
      </c>
      <c r="G8" s="4"/>
      <c r="H8" s="32" t="e">
        <f t="shared" si="1"/>
        <v>#DIV/0!</v>
      </c>
      <c r="I8" s="67" t="s">
        <v>4</v>
      </c>
      <c r="J8" s="67"/>
      <c r="K8" s="67"/>
      <c r="L8" s="22" t="e">
        <f>L6+L7</f>
        <v>#DIV/0!</v>
      </c>
    </row>
    <row r="9" spans="2:12" ht="15" customHeight="1" x14ac:dyDescent="0.25">
      <c r="B9" s="10" t="s">
        <v>24</v>
      </c>
      <c r="C9" s="10">
        <f>IF(ISNA(VLOOKUP(B9,'Listes des charges'!$B$2:$F$449,2,FALSE)),"",VLOOKUP(B9,'Listes des charges'!$B$2:$F$449,2,FALSE))</f>
        <v>0</v>
      </c>
      <c r="D9" s="19"/>
      <c r="E9" s="12">
        <f>IF(ISNA(VLOOKUP(B9,'Listes des charges'!$B$2:$F$449,4,FALSE)),"",VLOOKUP(B9,'Listes des charges'!$B$2:$F$449,4,FALSE))</f>
        <v>700</v>
      </c>
      <c r="F9" s="12" t="e">
        <f t="shared" si="0"/>
        <v>#DIV/0!</v>
      </c>
      <c r="G9" s="10"/>
      <c r="H9" s="32" t="e">
        <f t="shared" si="1"/>
        <v>#DIV/0!</v>
      </c>
      <c r="I9" s="66" t="s">
        <v>5</v>
      </c>
      <c r="J9" s="66"/>
      <c r="K9" s="66"/>
      <c r="L9" s="21" t="e">
        <f>AVERAGE(F:F)</f>
        <v>#DIV/0!</v>
      </c>
    </row>
    <row r="10" spans="2:12" ht="18.75" customHeight="1" x14ac:dyDescent="0.25">
      <c r="B10" s="5" t="s">
        <v>25</v>
      </c>
      <c r="C10" s="4">
        <f>IF(ISNA(VLOOKUP(B10,'Listes des charges'!$B$2:$F$449,2,FALSE)),"",VLOOKUP(B10,'Listes des charges'!$B$2:$F$449,2,FALSE))</f>
        <v>0</v>
      </c>
      <c r="D10" s="18"/>
      <c r="E10" s="11">
        <f>IF(ISNA(VLOOKUP(B10,'Listes des charges'!$B$2:$F$449,4,FALSE)),"",VLOOKUP(B10,'Listes des charges'!$B$2:$F$449,4,FALSE))</f>
        <v>66</v>
      </c>
      <c r="F10" s="11" t="e">
        <f t="shared" si="0"/>
        <v>#DIV/0!</v>
      </c>
      <c r="G10" s="4"/>
      <c r="H10" s="32" t="e">
        <f t="shared" si="1"/>
        <v>#DIV/0!</v>
      </c>
      <c r="I10" s="67" t="s">
        <v>6</v>
      </c>
      <c r="J10" s="67"/>
      <c r="K10" s="67"/>
      <c r="L10" s="26" t="e">
        <f>L7/L5</f>
        <v>#VALUE!</v>
      </c>
    </row>
    <row r="11" spans="2:12" ht="18.75" customHeight="1" x14ac:dyDescent="0.25">
      <c r="B11" s="10" t="s">
        <v>26</v>
      </c>
      <c r="C11" s="10">
        <f>IF(ISNA(VLOOKUP(B11,'Listes des charges'!$B$2:$F$449,2,FALSE)),"",VLOOKUP(B11,'Listes des charges'!$B$2:$F$449,2,FALSE))</f>
        <v>0</v>
      </c>
      <c r="D11" s="19"/>
      <c r="E11" s="12">
        <f>IF(ISNA(VLOOKUP(B11,'Listes des charges'!$B$2:$F$449,4,FALSE)),"",VLOOKUP(B11,'Listes des charges'!$B$2:$F$449,4,FALSE))</f>
        <v>41.67</v>
      </c>
      <c r="F11" s="12" t="e">
        <f t="shared" si="0"/>
        <v>#DIV/0!</v>
      </c>
      <c r="G11" s="10"/>
      <c r="H11" s="32" t="e">
        <f t="shared" si="1"/>
        <v>#DIV/0!</v>
      </c>
      <c r="I11" s="66" t="s">
        <v>57</v>
      </c>
      <c r="J11" s="66"/>
      <c r="K11" s="66"/>
      <c r="L11" s="23" t="e">
        <f>L6/L5</f>
        <v>#DIV/0!</v>
      </c>
    </row>
    <row r="12" spans="2:12" ht="18.75" customHeight="1" x14ac:dyDescent="0.25">
      <c r="B12" s="5" t="s">
        <v>27</v>
      </c>
      <c r="C12" s="4">
        <f>IF(ISNA(VLOOKUP(B12,'Listes des charges'!$B$2:$F$449,2,FALSE)),"",VLOOKUP(B12,'Listes des charges'!$B$2:$F$449,2,FALSE))</f>
        <v>0</v>
      </c>
      <c r="D12" s="18"/>
      <c r="E12" s="11">
        <f>IF(ISNA(VLOOKUP(B12,'Listes des charges'!$B$2:$F$449,4,FALSE)),"",VLOOKUP(B12,'Listes des charges'!$B$2:$F$449,4,FALSE))</f>
        <v>125</v>
      </c>
      <c r="F12" s="11" t="e">
        <f t="shared" si="0"/>
        <v>#DIV/0!</v>
      </c>
      <c r="G12" s="11"/>
      <c r="H12" s="32" t="e">
        <f t="shared" si="1"/>
        <v>#DIV/0!</v>
      </c>
      <c r="I12" s="67" t="s">
        <v>7</v>
      </c>
      <c r="J12" s="67"/>
      <c r="K12" s="67"/>
      <c r="L12" s="22" t="e">
        <f>L7*G2</f>
        <v>#VALUE!</v>
      </c>
    </row>
    <row r="13" spans="2:12" ht="15.75" customHeight="1" x14ac:dyDescent="0.25">
      <c r="B13" s="10" t="s">
        <v>28</v>
      </c>
      <c r="C13" s="10">
        <f>IF(ISNA(VLOOKUP(B13,'Listes des charges'!$B$2:$F$449,2,FALSE)),"",VLOOKUP(B13,'Listes des charges'!$B$2:$F$449,2,FALSE))</f>
        <v>0</v>
      </c>
      <c r="D13" s="19"/>
      <c r="E13" s="12">
        <f>IF(ISNA(VLOOKUP(B13,'Listes des charges'!$B$2:$F$449,4,FALSE)),"",VLOOKUP(B13,'Listes des charges'!$B$2:$F$449,4,FALSE))</f>
        <v>83.33</v>
      </c>
      <c r="F13" s="12" t="e">
        <f t="shared" si="0"/>
        <v>#DIV/0!</v>
      </c>
      <c r="G13" s="10"/>
      <c r="H13" s="32" t="e">
        <f t="shared" si="1"/>
        <v>#DIV/0!</v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5" t="s">
        <v>29</v>
      </c>
      <c r="C14" s="4">
        <f>IF(ISNA(VLOOKUP(B14,'Listes des charges'!$B$2:$F$449,2,FALSE)),"",VLOOKUP(B14,'Listes des charges'!$B$2:$F$449,2,FALSE))</f>
        <v>0</v>
      </c>
      <c r="D14" s="18"/>
      <c r="E14" s="11">
        <f>IF(ISNA(VLOOKUP(B14,'Listes des charges'!$B$2:$F$449,4,FALSE)),"",VLOOKUP(B14,'Listes des charges'!$B$2:$F$449,4,FALSE))</f>
        <v>41.67</v>
      </c>
      <c r="F14" s="11" t="e">
        <f t="shared" si="0"/>
        <v>#DIV/0!</v>
      </c>
      <c r="G14" s="4"/>
      <c r="H14" s="32" t="e">
        <f t="shared" si="1"/>
        <v>#DIV/0!</v>
      </c>
      <c r="I14" s="67" t="s">
        <v>56</v>
      </c>
      <c r="J14" s="67"/>
      <c r="K14" s="67"/>
      <c r="L14" s="22" t="e">
        <f>L12+(L12*L13)</f>
        <v>#VALUE!</v>
      </c>
    </row>
    <row r="15" spans="2:12" ht="15" customHeight="1" x14ac:dyDescent="0.25">
      <c r="B15" s="10" t="s">
        <v>30</v>
      </c>
      <c r="C15" s="10">
        <f>IF(ISNA(VLOOKUP(B15,'Listes des charges'!$B$2:$F$449,2,FALSE)),"",VLOOKUP(B15,'Listes des charges'!$B$2:$F$449,2,FALSE))</f>
        <v>0</v>
      </c>
      <c r="D15" s="19"/>
      <c r="E15" s="12">
        <f>IF(ISNA(VLOOKUP(B15,'Listes des charges'!$B$2:$F$449,4,FALSE)),"",VLOOKUP(B15,'Listes des charges'!$B$2:$F$449,4,FALSE))</f>
        <v>41.67</v>
      </c>
      <c r="F15" s="12" t="e">
        <f t="shared" si="0"/>
        <v>#DIV/0!</v>
      </c>
      <c r="G15" s="10"/>
      <c r="H15" s="32" t="e">
        <f t="shared" si="1"/>
        <v>#DIV/0!</v>
      </c>
      <c r="I15" s="66" t="s">
        <v>53</v>
      </c>
      <c r="J15" s="66"/>
      <c r="K15" s="66"/>
      <c r="L15" s="21" t="e">
        <f>L5-L7</f>
        <v>#VALUE!</v>
      </c>
    </row>
    <row r="16" spans="2:12" ht="18.75" customHeight="1" x14ac:dyDescent="0.25">
      <c r="B16" s="5" t="s">
        <v>31</v>
      </c>
      <c r="C16" s="4">
        <f>IF(ISNA(VLOOKUP(B16,'Listes des charges'!$B$2:$F$449,2,FALSE)),"",VLOOKUP(B16,'Listes des charges'!$B$2:$F$449,2,FALSE))</f>
        <v>0</v>
      </c>
      <c r="D16" s="18"/>
      <c r="E16" s="11">
        <f>IF(ISNA(VLOOKUP(B16,'Listes des charges'!$B$2:$F$449,4,FALSE)),"",VLOOKUP(B16,'Listes des charges'!$B$2:$F$449,4,FALSE))</f>
        <v>41.67</v>
      </c>
      <c r="F16" s="11" t="e">
        <f t="shared" si="0"/>
        <v>#DIV/0!</v>
      </c>
      <c r="G16" s="4"/>
      <c r="H16" s="32" t="e">
        <f t="shared" si="1"/>
        <v>#DIV/0!</v>
      </c>
      <c r="I16" s="67" t="s">
        <v>59</v>
      </c>
      <c r="J16" s="67"/>
      <c r="K16" s="67"/>
      <c r="L16" s="26" t="e">
        <f>L15/L5</f>
        <v>#VALUE!</v>
      </c>
    </row>
    <row r="17" spans="2:12" ht="18.75" customHeight="1" x14ac:dyDescent="0.25">
      <c r="B17" s="10" t="s">
        <v>32</v>
      </c>
      <c r="C17" s="10">
        <f>IF(ISNA(VLOOKUP(B17,'Listes des charges'!$B$2:$F$449,2,FALSE)),"",VLOOKUP(B17,'Listes des charges'!$B$2:$F$449,2,FALSE))</f>
        <v>0</v>
      </c>
      <c r="D17" s="19"/>
      <c r="E17" s="12">
        <f>IF(ISNA(VLOOKUP(B17,'Listes des charges'!$B$2:$F$449,4,FALSE)),"",VLOOKUP(B17,'Listes des charges'!$B$2:$F$449,4,FALSE))</f>
        <v>41.67</v>
      </c>
      <c r="F17" s="12" t="e">
        <f t="shared" si="0"/>
        <v>#DIV/0!</v>
      </c>
      <c r="G17" s="10"/>
      <c r="H17" s="32" t="e">
        <f t="shared" si="1"/>
        <v>#DIV/0!</v>
      </c>
      <c r="I17" s="66" t="s">
        <v>50</v>
      </c>
      <c r="J17" s="66"/>
      <c r="K17" s="66"/>
      <c r="L17" s="21" t="e">
        <f>L5-L8</f>
        <v>#DIV/0!</v>
      </c>
    </row>
    <row r="18" spans="2:12" ht="15.75" customHeight="1" x14ac:dyDescent="0.25">
      <c r="B18" s="5" t="s">
        <v>33</v>
      </c>
      <c r="C18" s="4">
        <f>IF(ISNA(VLOOKUP(B18,'Listes des charges'!$B$2:$F$449,2,FALSE)),"",VLOOKUP(B18,'Listes des charges'!$B$2:$F$449,2,FALSE))</f>
        <v>0</v>
      </c>
      <c r="D18" s="18"/>
      <c r="E18" s="11">
        <f>IF(ISNA(VLOOKUP(B18,'Listes des charges'!$B$2:$F$449,4,FALSE)),"",VLOOKUP(B18,'Listes des charges'!$B$2:$F$449,4,FALSE))</f>
        <v>41.67</v>
      </c>
      <c r="F18" s="11" t="e">
        <f t="shared" si="0"/>
        <v>#DIV/0!</v>
      </c>
      <c r="G18" s="4"/>
      <c r="H18" s="32" t="e">
        <f t="shared" si="1"/>
        <v>#DIV/0!</v>
      </c>
      <c r="I18" s="67" t="s">
        <v>58</v>
      </c>
      <c r="J18" s="67"/>
      <c r="K18" s="67"/>
      <c r="L18" s="26" t="e">
        <f>L17/L5</f>
        <v>#DIV/0!</v>
      </c>
    </row>
    <row r="19" spans="2:12" ht="20.25" customHeight="1" outlineLevel="1" x14ac:dyDescent="0.25">
      <c r="B19" s="10" t="s">
        <v>34</v>
      </c>
      <c r="C19" s="10">
        <f>IF(ISNA(VLOOKUP(B19,'Listes des charges'!$B$2:$F$449,2,FALSE)),"",VLOOKUP(B19,'Listes des charges'!$B$2:$F$449,2,FALSE))</f>
        <v>0</v>
      </c>
      <c r="D19" s="19"/>
      <c r="E19" s="12">
        <f>IF(ISNA(VLOOKUP(B19,'Listes des charges'!$B$2:$F$449,4,FALSE)),"",VLOOKUP(B19,'Listes des charges'!$B$2:$F$449,4,FALSE))</f>
        <v>41.67</v>
      </c>
      <c r="F19" s="12" t="e">
        <f t="shared" si="0"/>
        <v>#DIV/0!</v>
      </c>
      <c r="G19" s="10"/>
      <c r="H19" s="32" t="e">
        <f t="shared" si="1"/>
        <v>#DIV/0!</v>
      </c>
      <c r="I19" s="66" t="s">
        <v>51</v>
      </c>
      <c r="J19" s="66"/>
      <c r="K19" s="66"/>
      <c r="L19" s="21" t="e">
        <f>L17*K2</f>
        <v>#DIV/0!</v>
      </c>
    </row>
    <row r="20" spans="2:12" ht="15.75" outlineLevel="1" x14ac:dyDescent="0.25">
      <c r="B20" s="5" t="s">
        <v>35</v>
      </c>
      <c r="C20" s="4">
        <f>IF(ISNA(VLOOKUP(B20,'Listes des charges'!$B$2:$F$449,2,FALSE)),"",VLOOKUP(B20,'Listes des charges'!$B$2:$F$449,2,FALSE))</f>
        <v>0</v>
      </c>
      <c r="D20" s="18"/>
      <c r="E20" s="11">
        <f>IF(ISNA(VLOOKUP(B20,'Listes des charges'!$B$2:$F$449,4,FALSE)),"",VLOOKUP(B20,'Listes des charges'!$B$2:$F$449,4,FALSE))</f>
        <v>41.67</v>
      </c>
      <c r="F20" s="11" t="e">
        <f t="shared" si="0"/>
        <v>#DIV/0!</v>
      </c>
      <c r="G20" s="4"/>
      <c r="H20" s="32" t="e">
        <f t="shared" si="1"/>
        <v>#DIV/0!</v>
      </c>
      <c r="I20" s="67" t="s">
        <v>52</v>
      </c>
      <c r="J20" s="67"/>
      <c r="K20" s="67"/>
      <c r="L20" s="22" t="e">
        <f>L19*12</f>
        <v>#DIV/0!</v>
      </c>
    </row>
    <row r="21" spans="2:12" outlineLevel="1" x14ac:dyDescent="0.25">
      <c r="B21" s="10" t="s">
        <v>36</v>
      </c>
      <c r="C21" s="10">
        <f>IF(ISNA(VLOOKUP(B21,'Listes des charges'!$B$2:$F$449,2,FALSE)),"",VLOOKUP(B21,'Listes des charges'!$B$2:$F$449,2,FALSE))</f>
        <v>0</v>
      </c>
      <c r="D21" s="19"/>
      <c r="E21" s="12">
        <f>IF(ISNA(VLOOKUP(B21,'Listes des charges'!$B$2:$F$449,4,FALSE)),"",VLOOKUP(B21,'Listes des charges'!$B$2:$F$449,4,FALSE))</f>
        <v>83.33</v>
      </c>
      <c r="F21" s="12" t="e">
        <f t="shared" si="0"/>
        <v>#DIV/0!</v>
      </c>
      <c r="G21" s="10"/>
      <c r="H21" s="32" t="e">
        <f t="shared" si="1"/>
        <v>#DIV/0!</v>
      </c>
    </row>
    <row r="22" spans="2:12" outlineLevel="1" x14ac:dyDescent="0.25">
      <c r="B22" s="5" t="s">
        <v>37</v>
      </c>
      <c r="C22" s="4">
        <f>IF(ISNA(VLOOKUP(B22,'Listes des charges'!$B$2:$F$449,2,FALSE)),"",VLOOKUP(B22,'Listes des charges'!$B$2:$F$449,2,FALSE))</f>
        <v>0</v>
      </c>
      <c r="D22" s="18"/>
      <c r="E22" s="11">
        <f>IF(ISNA(VLOOKUP(B22,'Listes des charges'!$B$2:$F$449,4,FALSE)),"",VLOOKUP(B22,'Listes des charges'!$B$2:$F$449,4,FALSE))</f>
        <v>1500</v>
      </c>
      <c r="F22" s="11" t="e">
        <f t="shared" si="0"/>
        <v>#DIV/0!</v>
      </c>
      <c r="G22" s="4"/>
      <c r="H22" s="32" t="e">
        <f t="shared" si="1"/>
        <v>#DIV/0!</v>
      </c>
    </row>
    <row r="23" spans="2:12" outlineLevel="1" x14ac:dyDescent="0.25">
      <c r="B23" s="10" t="s">
        <v>38</v>
      </c>
      <c r="C23" s="10">
        <f>IF(ISNA(VLOOKUP(B23,'Listes des charges'!$B$2:$F$449,2,FALSE)),"",VLOOKUP(B23,'Listes des charges'!$B$2:$F$449,2,FALSE))</f>
        <v>0</v>
      </c>
      <c r="D23" s="19"/>
      <c r="E23" s="12">
        <f>IF(ISNA(VLOOKUP(B23,'Listes des charges'!$B$2:$F$449,4,FALSE)),"",VLOOKUP(B23,'Listes des charges'!$B$2:$F$449,4,FALSE))</f>
        <v>450.42</v>
      </c>
      <c r="F23" s="12" t="e">
        <f t="shared" si="0"/>
        <v>#DIV/0!</v>
      </c>
      <c r="G23" s="10"/>
      <c r="H23" s="32" t="e">
        <f t="shared" si="1"/>
        <v>#DIV/0!</v>
      </c>
    </row>
    <row r="24" spans="2:12" outlineLevel="1" x14ac:dyDescent="0.25">
      <c r="B24" s="5" t="s">
        <v>39</v>
      </c>
      <c r="C24" s="4">
        <f>IF(ISNA(VLOOKUP(B24,'Listes des charges'!$B$2:$F$449,2,FALSE)),"",VLOOKUP(B24,'Listes des charges'!$B$2:$F$449,2,FALSE))</f>
        <v>0</v>
      </c>
      <c r="D24" s="18"/>
      <c r="E24" s="11">
        <f>IF(ISNA(VLOOKUP(B24,'Listes des charges'!$B$2:$F$449,4,FALSE)),"",VLOOKUP(B24,'Listes des charges'!$B$2:$F$449,4,FALSE))</f>
        <v>279.07</v>
      </c>
      <c r="F24" s="11" t="e">
        <f t="shared" si="0"/>
        <v>#DIV/0!</v>
      </c>
      <c r="G24" s="4"/>
      <c r="H24" s="32" t="e">
        <f t="shared" si="1"/>
        <v>#DIV/0!</v>
      </c>
      <c r="I24" s="28"/>
    </row>
    <row r="25" spans="2:12" outlineLevel="1" x14ac:dyDescent="0.25">
      <c r="B25" s="10" t="s">
        <v>40</v>
      </c>
      <c r="C25" s="10">
        <f>IF(ISNA(VLOOKUP(B25,'Listes des charges'!$B$2:$F$449,2,FALSE)),"",VLOOKUP(B25,'Listes des charges'!$B$2:$F$449,2,FALSE))</f>
        <v>0</v>
      </c>
      <c r="D25" s="19"/>
      <c r="E25" s="12">
        <f>IF(ISNA(VLOOKUP(B25,'Listes des charges'!$B$2:$F$449,4,FALSE)),"",VLOOKUP(B25,'Listes des charges'!$B$2:$F$449,4,FALSE))</f>
        <v>1359.41</v>
      </c>
      <c r="F25" s="12" t="e">
        <f t="shared" si="0"/>
        <v>#DIV/0!</v>
      </c>
      <c r="G25" s="10"/>
      <c r="H25" s="32" t="e">
        <f t="shared" si="1"/>
        <v>#DIV/0!</v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8" t="s">
        <v>193</v>
      </c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e">
        <f t="shared" si="0"/>
        <v>#VALUE!</v>
      </c>
      <c r="G38" s="4"/>
      <c r="H38" s="32" t="e">
        <f t="shared" si="1"/>
        <v>#VALUE!</v>
      </c>
    </row>
    <row r="39" spans="2:8" outlineLevel="1" x14ac:dyDescent="0.25">
      <c r="B39" s="10" t="s">
        <v>180</v>
      </c>
      <c r="C39" s="10" t="str">
        <f>IF(ISNA(VLOOKUP(B39,'Listes des charges'!$B$2:$F$449,2,FALSE)),"",VLOOKUP(B39,'Listes des charges'!$B$2:$F$449,2,FALSE))</f>
        <v>gr</v>
      </c>
      <c r="D39" s="19">
        <v>166</v>
      </c>
      <c r="E39" s="12">
        <f>IF(ISNA(VLOOKUP(B39,'Listes des charges'!$B$2:$F$449,4,FALSE)),"",VLOOKUP(B39,'Listes des charges'!$B$2:$F$449,4,FALSE))</f>
        <v>3.88</v>
      </c>
      <c r="F39" s="12">
        <f t="shared" si="0"/>
        <v>0.64407999999999987</v>
      </c>
      <c r="G39" s="10"/>
      <c r="H39" s="32">
        <f t="shared" si="1"/>
        <v>1</v>
      </c>
    </row>
    <row r="40" spans="2:8" outlineLevel="1" x14ac:dyDescent="0.25">
      <c r="B40" s="5" t="s">
        <v>195</v>
      </c>
      <c r="C40" s="4" t="str">
        <f>IF(ISNA(VLOOKUP(B40,'Listes des charges'!$B$2:$F$449,2,FALSE)),"",VLOOKUP(B40,'Listes des charges'!$B$2:$F$449,2,FALSE))</f>
        <v>gr</v>
      </c>
      <c r="D40" s="18">
        <v>1</v>
      </c>
      <c r="E40" s="11">
        <f>IF(ISNA(VLOOKUP(B40,'Listes des charges'!$B$2:$F$449,4,FALSE)),"",VLOOKUP(B40,'Listes des charges'!$B$2:$F$449,4,FALSE))</f>
        <v>69.8</v>
      </c>
      <c r="F40" s="11">
        <f t="shared" si="0"/>
        <v>6.9800000000000001E-2</v>
      </c>
      <c r="G40" s="4"/>
      <c r="H40" s="32">
        <f t="shared" si="1"/>
        <v>1</v>
      </c>
    </row>
    <row r="41" spans="2:8" outlineLevel="1" x14ac:dyDescent="0.25">
      <c r="B41" s="10" t="s">
        <v>184</v>
      </c>
      <c r="C41" s="10" t="str">
        <f>IF(ISNA(VLOOKUP(B41,'Listes des charges'!$B$2:$F$449,2,FALSE)),"",VLOOKUP(B41,'Listes des charges'!$B$2:$F$449,2,FALSE))</f>
        <v>gr</v>
      </c>
      <c r="D41" s="19">
        <v>3</v>
      </c>
      <c r="E41" s="12">
        <f>IF(ISNA(VLOOKUP(B41,'Listes des charges'!$B$2:$F$449,4,FALSE)),"",VLOOKUP(B41,'Listes des charges'!$B$2:$F$449,4,FALSE))</f>
        <v>14.51</v>
      </c>
      <c r="F41" s="12">
        <f t="shared" si="0"/>
        <v>4.3529999999999999E-2</v>
      </c>
      <c r="G41" s="10"/>
      <c r="H41" s="32">
        <f t="shared" si="1"/>
        <v>1</v>
      </c>
    </row>
    <row r="42" spans="2:8" outlineLevel="1" x14ac:dyDescent="0.25">
      <c r="B42" s="5" t="s">
        <v>194</v>
      </c>
      <c r="C42" s="4" t="str">
        <f>IF(ISNA(VLOOKUP(B42,'Listes des charges'!$B$2:$F$449,2,FALSE)),"",VLOOKUP(B42,'Listes des charges'!$B$2:$F$449,2,FALSE))</f>
        <v>gr</v>
      </c>
      <c r="D42" s="18">
        <v>0.1</v>
      </c>
      <c r="E42" s="11">
        <f>IF(ISNA(VLOOKUP(B42,'Listes des charges'!$B$2:$F$449,4,FALSE)),"",VLOOKUP(B42,'Listes des charges'!$B$2:$F$449,4,FALSE))</f>
        <v>0</v>
      </c>
      <c r="F42" s="11">
        <f t="shared" si="0"/>
        <v>0</v>
      </c>
      <c r="G42" s="4"/>
      <c r="H42" s="32" t="str">
        <f t="shared" si="1"/>
        <v/>
      </c>
    </row>
    <row r="43" spans="2:8" outlineLevel="1" x14ac:dyDescent="0.25">
      <c r="B43" s="10" t="s">
        <v>182</v>
      </c>
      <c r="C43" s="10" t="str">
        <f>IF(ISNA(VLOOKUP(B43,'Listes des charges'!$B$2:$F$449,2,FALSE)),"",VLOOKUP(B43,'Listes des charges'!$B$2:$F$449,2,FALSE))</f>
        <v>gr</v>
      </c>
      <c r="D43" s="19">
        <v>4.2</v>
      </c>
      <c r="E43" s="12">
        <f>IF(ISNA(VLOOKUP(B43,'Listes des charges'!$B$2:$F$449,4,FALSE)),"",VLOOKUP(B43,'Listes des charges'!$B$2:$F$449,4,FALSE))</f>
        <v>0</v>
      </c>
      <c r="F43" s="12">
        <f t="shared" si="0"/>
        <v>0</v>
      </c>
      <c r="G43" s="10"/>
      <c r="H43" s="32" t="str">
        <f t="shared" si="1"/>
        <v/>
      </c>
    </row>
    <row r="44" spans="2:8" outlineLevel="1" x14ac:dyDescent="0.25">
      <c r="B44" s="48" t="s">
        <v>196</v>
      </c>
      <c r="C44" s="4">
        <f>IF(ISNA(VLOOKUP(B44,'Listes des charges'!$B$2:$F$449,2,FALSE)),"",VLOOKUP(B44,'Listes des charges'!$B$2:$F$449,2,FALSE))</f>
        <v>0</v>
      </c>
      <c r="D44" s="18"/>
      <c r="E44" s="11">
        <f>IF(ISNA(VLOOKUP(B44,'Listes des charges'!$B$2:$F$449,4,FALSE)),"",VLOOKUP(B44,'Listes des charges'!$B$2:$F$449,4,FALSE))</f>
        <v>0</v>
      </c>
      <c r="F44" s="11" t="e">
        <f t="shared" si="0"/>
        <v>#DIV/0!</v>
      </c>
      <c r="G44" s="4"/>
      <c r="H44" s="32" t="e">
        <f t="shared" si="1"/>
        <v>#DIV/0!</v>
      </c>
    </row>
    <row r="45" spans="2:8" outlineLevel="1" x14ac:dyDescent="0.25">
      <c r="B45" s="10"/>
      <c r="C45" s="10" t="str">
        <f>IF(ISNA(VLOOKUP(B45,'Listes des charges'!$B$2:$F$449,2,FALSE)),"",VLOOKUP(B45,'Listes des charges'!$B$2:$F$449,2,FALSE))</f>
        <v/>
      </c>
      <c r="D45" s="19"/>
      <c r="E45" s="12" t="str">
        <f>IF(ISNA(VLOOKUP(B45,'Listes des charges'!$B$2:$F$449,4,FALSE)),"",VLOOKUP(B45,'Listes des charges'!$B$2:$F$449,4,FALSE))</f>
        <v/>
      </c>
      <c r="F45" s="12" t="str">
        <f t="shared" si="0"/>
        <v/>
      </c>
      <c r="G45" s="10"/>
      <c r="H45" s="32" t="str">
        <f t="shared" si="1"/>
        <v/>
      </c>
    </row>
    <row r="46" spans="2:8" outlineLevel="1" x14ac:dyDescent="0.25">
      <c r="B46" s="4"/>
      <c r="C46" s="4" t="str">
        <f>IF(ISNA(VLOOKUP(B46,'Listes des charges'!$B$2:$F$449,2,FALSE)),"",VLOOKUP(B46,'Listes des charges'!$B$2:$F$449,2,FALSE))</f>
        <v/>
      </c>
      <c r="D46" s="18"/>
      <c r="E46" s="11" t="str">
        <f>IF(ISNA(VLOOKUP(B46,'Listes des charges'!$B$2:$F$449,4,FALSE)),"",VLOOKUP(B46,'Listes des charges'!$B$2:$F$449,4,FALSE))</f>
        <v/>
      </c>
      <c r="F46" s="11" t="str">
        <f t="shared" si="0"/>
        <v/>
      </c>
      <c r="G46" s="4"/>
      <c r="H46" s="32" t="str">
        <f t="shared" si="1"/>
        <v/>
      </c>
    </row>
    <row r="47" spans="2:8" outlineLevel="1" x14ac:dyDescent="0.25">
      <c r="B47" s="10"/>
      <c r="C47" s="10" t="str">
        <f>IF(ISNA(VLOOKUP(B47,'Listes des charges'!$B$2:$F$449,2,FALSE)),"",VLOOKUP(B47,'Listes des charges'!$B$2:$F$449,2,FALSE))</f>
        <v/>
      </c>
      <c r="D47" s="19"/>
      <c r="E47" s="12" t="str">
        <f>IF(ISNA(VLOOKUP(B47,'Listes des charges'!$B$2:$F$449,4,FALSE)),"",VLOOKUP(B47,'Listes des charges'!$B$2:$F$449,4,FALSE))</f>
        <v/>
      </c>
      <c r="F47" s="12" t="str">
        <f t="shared" si="0"/>
        <v/>
      </c>
      <c r="G47" s="10"/>
      <c r="H47" s="32" t="str">
        <f t="shared" si="1"/>
        <v/>
      </c>
    </row>
    <row r="48" spans="2:8" outlineLevel="1" x14ac:dyDescent="0.25"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0"/>
        <v/>
      </c>
      <c r="G48" s="4"/>
      <c r="H48" s="32" t="str">
        <f t="shared" si="1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FF0000"/>
  </sheetPr>
  <dimension ref="B1:L57"/>
  <sheetViews>
    <sheetView workbookViewId="0">
      <selection activeCell="F20" sqref="F20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/>
      <c r="D2" s="68"/>
      <c r="F2" s="7" t="s">
        <v>19</v>
      </c>
      <c r="G2" s="15"/>
      <c r="I2" s="75" t="s">
        <v>20</v>
      </c>
      <c r="J2" s="76"/>
      <c r="K2" s="69"/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/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>
        <f>SUM(F6:F36)</f>
        <v>0</v>
      </c>
    </row>
    <row r="7" spans="2:12" ht="15" customHeight="1" x14ac:dyDescent="0.25">
      <c r="B7" s="10"/>
      <c r="C7" s="10" t="str">
        <f>IF(ISNA(VLOOKUP(B7,'Listes des charges'!$B$2:$F$449,2,FALSE)),"",VLOOKUP(B7,'Listes des charges'!$B$2:$F$449,2,FALSE))</f>
        <v/>
      </c>
      <c r="D7" s="19"/>
      <c r="E7" s="12" t="str">
        <f>IF(ISNA(VLOOKUP(B7,'Listes des charges'!$B$2:$F$449,4,FALSE)),"",VLOOKUP(B7,'Listes des charges'!$B$2:$F$449,4,FALSE))</f>
        <v/>
      </c>
      <c r="F7" s="12" t="str">
        <f t="shared" ref="F7:F57" si="0">IF(B7="","",IF(D7&lt;&gt;"",((D7*E7)/1000),IF(D7="",(E7*2/3)/$K$2)))</f>
        <v/>
      </c>
      <c r="G7" s="10"/>
      <c r="H7" s="32" t="str">
        <f t="shared" ref="H7:H57" si="1">IF(AND(F7&gt;0,F7&lt;&gt;""),1,"")</f>
        <v/>
      </c>
      <c r="I7" s="66" t="s">
        <v>54</v>
      </c>
      <c r="J7" s="66"/>
      <c r="K7" s="66"/>
      <c r="L7" s="21">
        <f>SUM(F37:F80)</f>
        <v>0</v>
      </c>
    </row>
    <row r="8" spans="2:12" ht="15" customHeight="1" x14ac:dyDescent="0.25">
      <c r="B8" s="4"/>
      <c r="C8" s="4" t="str">
        <f>IF(ISNA(VLOOKUP(B8,'Listes des charges'!$B$2:$F$449,2,FALSE)),"",VLOOKUP(B8,'Listes des charges'!$B$2:$F$449,2,FALSE))</f>
        <v/>
      </c>
      <c r="D8" s="18"/>
      <c r="E8" s="11" t="str">
        <f>IF(ISNA(VLOOKUP(B8,'Listes des charges'!$B$2:$F$449,4,FALSE)),"",VLOOKUP(B8,'Listes des charges'!$B$2:$F$449,4,FALSE))</f>
        <v/>
      </c>
      <c r="F8" s="11" t="str">
        <f t="shared" si="0"/>
        <v/>
      </c>
      <c r="G8" s="4"/>
      <c r="H8" s="32" t="str">
        <f t="shared" si="1"/>
        <v/>
      </c>
      <c r="I8" s="67" t="s">
        <v>4</v>
      </c>
      <c r="J8" s="67"/>
      <c r="K8" s="67"/>
      <c r="L8" s="22">
        <f>L6+L7</f>
        <v>0</v>
      </c>
    </row>
    <row r="9" spans="2:12" ht="15" customHeight="1" x14ac:dyDescent="0.25">
      <c r="B9" s="10"/>
      <c r="C9" s="10" t="str">
        <f>IF(ISNA(VLOOKUP(B9,'Listes des charges'!$B$2:$F$449,2,FALSE)),"",VLOOKUP(B9,'Listes des charges'!$B$2:$F$449,2,FALSE))</f>
        <v/>
      </c>
      <c r="D9" s="19"/>
      <c r="E9" s="12" t="str">
        <f>IF(ISNA(VLOOKUP(B9,'Listes des charges'!$B$2:$F$449,4,FALSE)),"",VLOOKUP(B9,'Listes des charges'!$B$2:$F$449,4,FALSE))</f>
        <v/>
      </c>
      <c r="F9" s="12" t="str">
        <f t="shared" si="0"/>
        <v/>
      </c>
      <c r="G9" s="10"/>
      <c r="H9" s="32" t="str">
        <f t="shared" si="1"/>
        <v/>
      </c>
      <c r="I9" s="66" t="s">
        <v>5</v>
      </c>
      <c r="J9" s="66"/>
      <c r="K9" s="66"/>
      <c r="L9" s="21" t="e">
        <f>AVERAGE(F:F)</f>
        <v>#DIV/0!</v>
      </c>
    </row>
    <row r="10" spans="2:12" ht="18.75" customHeight="1" x14ac:dyDescent="0.25">
      <c r="B10" s="4"/>
      <c r="C10" s="4" t="str">
        <f>IF(ISNA(VLOOKUP(B10,'Listes des charges'!$B$2:$F$449,2,FALSE)),"",VLOOKUP(B10,'Listes des charges'!$B$2:$F$449,2,FALSE))</f>
        <v/>
      </c>
      <c r="D10" s="18"/>
      <c r="E10" s="11" t="str">
        <f>IF(ISNA(VLOOKUP(B10,'Listes des charges'!$B$2:$F$449,4,FALSE)),"",VLOOKUP(B10,'Listes des charges'!$B$2:$F$449,4,FALSE))</f>
        <v/>
      </c>
      <c r="F10" s="11" t="str">
        <f t="shared" si="0"/>
        <v/>
      </c>
      <c r="G10" s="4"/>
      <c r="H10" s="32" t="str">
        <f t="shared" si="1"/>
        <v/>
      </c>
      <c r="I10" s="67" t="s">
        <v>6</v>
      </c>
      <c r="J10" s="67"/>
      <c r="K10" s="67"/>
      <c r="L10" s="26" t="e">
        <f>L7/L5</f>
        <v>#DIV/0!</v>
      </c>
    </row>
    <row r="11" spans="2:12" ht="18.75" customHeight="1" x14ac:dyDescent="0.25">
      <c r="B11" s="10"/>
      <c r="C11" s="10" t="str">
        <f>IF(ISNA(VLOOKUP(B11,'Listes des charges'!$B$2:$F$449,2,FALSE)),"",VLOOKUP(B11,'Listes des charges'!$B$2:$F$449,2,FALSE))</f>
        <v/>
      </c>
      <c r="D11" s="19"/>
      <c r="E11" s="12" t="str">
        <f>IF(ISNA(VLOOKUP(B11,'Listes des charges'!$B$2:$F$449,4,FALSE)),"",VLOOKUP(B11,'Listes des charges'!$B$2:$F$449,4,FALSE))</f>
        <v/>
      </c>
      <c r="F11" s="12" t="str">
        <f t="shared" si="0"/>
        <v/>
      </c>
      <c r="G11" s="10"/>
      <c r="H11" s="32" t="str">
        <f t="shared" si="1"/>
        <v/>
      </c>
      <c r="I11" s="66" t="s">
        <v>57</v>
      </c>
      <c r="J11" s="66"/>
      <c r="K11" s="66"/>
      <c r="L11" s="23" t="e">
        <f>L6/L5</f>
        <v>#DIV/0!</v>
      </c>
    </row>
    <row r="12" spans="2:12" ht="18.75" customHeight="1" x14ac:dyDescent="0.25">
      <c r="B12" s="4"/>
      <c r="C12" s="4" t="str">
        <f>IF(ISNA(VLOOKUP(B12,'Listes des charges'!$B$2:$F$449,2,FALSE)),"",VLOOKUP(B12,'Listes des charges'!$B$2:$F$449,2,FALSE))</f>
        <v/>
      </c>
      <c r="D12" s="18"/>
      <c r="E12" s="11" t="str">
        <f>IF(ISNA(VLOOKUP(B12,'Listes des charges'!$B$2:$F$449,4,FALSE)),"",VLOOKUP(B12,'Listes des charges'!$B$2:$F$449,4,FALSE))</f>
        <v/>
      </c>
      <c r="F12" s="11" t="str">
        <f t="shared" si="0"/>
        <v/>
      </c>
      <c r="G12" s="11"/>
      <c r="H12" s="32" t="str">
        <f t="shared" si="1"/>
        <v/>
      </c>
      <c r="I12" s="67" t="s">
        <v>7</v>
      </c>
      <c r="J12" s="67"/>
      <c r="K12" s="67"/>
      <c r="L12" s="22">
        <f>L7*G2</f>
        <v>0</v>
      </c>
    </row>
    <row r="13" spans="2:12" ht="15.75" customHeight="1" x14ac:dyDescent="0.25">
      <c r="B13" s="10"/>
      <c r="C13" s="10" t="str">
        <f>IF(ISNA(VLOOKUP(B13,'Listes des charges'!$B$2:$F$449,2,FALSE)),"",VLOOKUP(B13,'Listes des charges'!$B$2:$F$449,2,FALSE))</f>
        <v/>
      </c>
      <c r="D13" s="19"/>
      <c r="E13" s="12" t="str">
        <f>IF(ISNA(VLOOKUP(B13,'Listes des charges'!$B$2:$F$449,4,FALSE)),"",VLOOKUP(B13,'Listes des charges'!$B$2:$F$449,4,FALSE))</f>
        <v/>
      </c>
      <c r="F13" s="12" t="str">
        <f t="shared" si="0"/>
        <v/>
      </c>
      <c r="G13" s="10"/>
      <c r="H13" s="32" t="str">
        <f t="shared" si="1"/>
        <v/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4"/>
      <c r="C14" s="4" t="str">
        <f>IF(ISNA(VLOOKUP(B14,'Listes des charges'!$B$2:$F$449,2,FALSE)),"",VLOOKUP(B14,'Listes des charges'!$B$2:$F$449,2,FALSE))</f>
        <v/>
      </c>
      <c r="D14" s="18"/>
      <c r="E14" s="11" t="str">
        <f>IF(ISNA(VLOOKUP(B14,'Listes des charges'!$B$2:$F$449,4,FALSE)),"",VLOOKUP(B14,'Listes des charges'!$B$2:$F$449,4,FALSE))</f>
        <v/>
      </c>
      <c r="F14" s="11" t="str">
        <f t="shared" si="0"/>
        <v/>
      </c>
      <c r="G14" s="4"/>
      <c r="H14" s="32" t="str">
        <f t="shared" si="1"/>
        <v/>
      </c>
      <c r="I14" s="67" t="s">
        <v>56</v>
      </c>
      <c r="J14" s="67"/>
      <c r="K14" s="67"/>
      <c r="L14" s="22">
        <f>L12+(L12*L13)</f>
        <v>0</v>
      </c>
    </row>
    <row r="15" spans="2:12" ht="15" customHeight="1" x14ac:dyDescent="0.25">
      <c r="B15" s="10"/>
      <c r="C15" s="10" t="str">
        <f>IF(ISNA(VLOOKUP(B15,'Listes des charges'!$B$2:$F$449,2,FALSE)),"",VLOOKUP(B15,'Listes des charges'!$B$2:$F$449,2,FALSE))</f>
        <v/>
      </c>
      <c r="D15" s="19"/>
      <c r="E15" s="12" t="str">
        <f>IF(ISNA(VLOOKUP(B15,'Listes des charges'!$B$2:$F$449,4,FALSE)),"",VLOOKUP(B15,'Listes des charges'!$B$2:$F$449,4,FALSE))</f>
        <v/>
      </c>
      <c r="F15" s="12" t="str">
        <f t="shared" si="0"/>
        <v/>
      </c>
      <c r="G15" s="10"/>
      <c r="H15" s="32" t="str">
        <f t="shared" si="1"/>
        <v/>
      </c>
      <c r="I15" s="66" t="s">
        <v>53</v>
      </c>
      <c r="J15" s="66"/>
      <c r="K15" s="66"/>
      <c r="L15" s="21">
        <f>L5-L7</f>
        <v>0</v>
      </c>
    </row>
    <row r="16" spans="2:12" ht="18.75" customHeight="1" x14ac:dyDescent="0.25">
      <c r="B16" s="4"/>
      <c r="C16" s="4" t="str">
        <f>IF(ISNA(VLOOKUP(B16,'Listes des charges'!$B$2:$F$449,2,FALSE)),"",VLOOKUP(B16,'Listes des charges'!$B$2:$F$449,2,FALSE))</f>
        <v/>
      </c>
      <c r="D16" s="18"/>
      <c r="E16" s="11" t="str">
        <f>IF(ISNA(VLOOKUP(B16,'Listes des charges'!$B$2:$F$449,4,FALSE)),"",VLOOKUP(B16,'Listes des charges'!$B$2:$F$449,4,FALSE))</f>
        <v/>
      </c>
      <c r="F16" s="11" t="str">
        <f t="shared" si="0"/>
        <v/>
      </c>
      <c r="G16" s="4"/>
      <c r="H16" s="32" t="str">
        <f t="shared" si="1"/>
        <v/>
      </c>
      <c r="I16" s="67" t="s">
        <v>59</v>
      </c>
      <c r="J16" s="67"/>
      <c r="K16" s="67"/>
      <c r="L16" s="26" t="e">
        <f>L15/L5</f>
        <v>#DIV/0!</v>
      </c>
    </row>
    <row r="17" spans="2:12" ht="18.75" customHeight="1" x14ac:dyDescent="0.25">
      <c r="B17" s="10"/>
      <c r="C17" s="10" t="str">
        <f>IF(ISNA(VLOOKUP(B17,'Listes des charges'!$B$2:$F$449,2,FALSE)),"",VLOOKUP(B17,'Listes des charges'!$B$2:$F$449,2,FALSE))</f>
        <v/>
      </c>
      <c r="D17" s="19"/>
      <c r="E17" s="12" t="str">
        <f>IF(ISNA(VLOOKUP(B17,'Listes des charges'!$B$2:$F$449,4,FALSE)),"",VLOOKUP(B17,'Listes des charges'!$B$2:$F$449,4,FALSE))</f>
        <v/>
      </c>
      <c r="F17" s="12" t="str">
        <f t="shared" si="0"/>
        <v/>
      </c>
      <c r="G17" s="10"/>
      <c r="H17" s="32" t="str">
        <f t="shared" si="1"/>
        <v/>
      </c>
      <c r="I17" s="66" t="s">
        <v>50</v>
      </c>
      <c r="J17" s="66"/>
      <c r="K17" s="66"/>
      <c r="L17" s="21">
        <f>L5-L8</f>
        <v>0</v>
      </c>
    </row>
    <row r="18" spans="2:12" ht="15.75" customHeight="1" x14ac:dyDescent="0.25">
      <c r="B18" s="4"/>
      <c r="C18" s="4" t="str">
        <f>IF(ISNA(VLOOKUP(B18,'Listes des charges'!$B$2:$F$449,2,FALSE)),"",VLOOKUP(B18,'Listes des charges'!$B$2:$F$449,2,FALSE))</f>
        <v/>
      </c>
      <c r="D18" s="18"/>
      <c r="E18" s="11" t="str">
        <f>IF(ISNA(VLOOKUP(B18,'Listes des charges'!$B$2:$F$449,4,FALSE)),"",VLOOKUP(B18,'Listes des charges'!$B$2:$F$449,4,FALSE))</f>
        <v/>
      </c>
      <c r="F18" s="11" t="str">
        <f t="shared" si="0"/>
        <v/>
      </c>
      <c r="G18" s="4"/>
      <c r="H18" s="32" t="str">
        <f t="shared" si="1"/>
        <v/>
      </c>
      <c r="I18" s="67" t="s">
        <v>58</v>
      </c>
      <c r="J18" s="67"/>
      <c r="K18" s="67"/>
      <c r="L18" s="26" t="e">
        <f>L17/L5</f>
        <v>#DIV/0!</v>
      </c>
    </row>
    <row r="19" spans="2:12" ht="20.25" customHeight="1" outlineLevel="1" x14ac:dyDescent="0.25">
      <c r="B19" s="10"/>
      <c r="C19" s="10" t="str">
        <f>IF(ISNA(VLOOKUP(B19,'Listes des charges'!$B$2:$F$449,2,FALSE)),"",VLOOKUP(B19,'Listes des charges'!$B$2:$F$449,2,FALSE))</f>
        <v/>
      </c>
      <c r="D19" s="19"/>
      <c r="E19" s="12" t="str">
        <f>IF(ISNA(VLOOKUP(B19,'Listes des charges'!$B$2:$F$449,4,FALSE)),"",VLOOKUP(B19,'Listes des charges'!$B$2:$F$449,4,FALSE))</f>
        <v/>
      </c>
      <c r="F19" s="12" t="str">
        <f t="shared" si="0"/>
        <v/>
      </c>
      <c r="G19" s="10"/>
      <c r="H19" s="32" t="str">
        <f t="shared" si="1"/>
        <v/>
      </c>
      <c r="I19" s="66" t="s">
        <v>51</v>
      </c>
      <c r="J19" s="66"/>
      <c r="K19" s="66"/>
      <c r="L19" s="21">
        <f>L17*K2</f>
        <v>0</v>
      </c>
    </row>
    <row r="20" spans="2:12" ht="15.75" outlineLevel="1" x14ac:dyDescent="0.25">
      <c r="B20" s="4"/>
      <c r="C20" s="4" t="str">
        <f>IF(ISNA(VLOOKUP(B20,'Listes des charges'!$B$2:$F$449,2,FALSE)),"",VLOOKUP(B20,'Listes des charges'!$B$2:$F$449,2,FALSE))</f>
        <v/>
      </c>
      <c r="D20" s="18"/>
      <c r="E20" s="11" t="str">
        <f>IF(ISNA(VLOOKUP(B20,'Listes des charges'!$B$2:$F$449,4,FALSE)),"",VLOOKUP(B20,'Listes des charges'!$B$2:$F$449,4,FALSE))</f>
        <v/>
      </c>
      <c r="F20" s="11" t="str">
        <f t="shared" si="0"/>
        <v/>
      </c>
      <c r="G20" s="4"/>
      <c r="H20" s="32" t="str">
        <f t="shared" si="1"/>
        <v/>
      </c>
      <c r="I20" s="67" t="s">
        <v>52</v>
      </c>
      <c r="J20" s="67"/>
      <c r="K20" s="67"/>
      <c r="L20" s="22">
        <f>L19*12</f>
        <v>0</v>
      </c>
    </row>
    <row r="21" spans="2:12" outlineLevel="1" x14ac:dyDescent="0.25">
      <c r="B21" s="10"/>
      <c r="C21" s="10" t="str">
        <f>IF(ISNA(VLOOKUP(B21,'Listes des charges'!$B$2:$F$449,2,FALSE)),"",VLOOKUP(B21,'Listes des charges'!$B$2:$F$449,2,FALSE))</f>
        <v/>
      </c>
      <c r="D21" s="19"/>
      <c r="E21" s="12" t="str">
        <f>IF(ISNA(VLOOKUP(B21,'Listes des charges'!$B$2:$F$449,4,FALSE)),"",VLOOKUP(B21,'Listes des charges'!$B$2:$F$449,4,FALSE))</f>
        <v/>
      </c>
      <c r="F21" s="12" t="str">
        <f t="shared" si="0"/>
        <v/>
      </c>
      <c r="G21" s="10"/>
      <c r="H21" s="32" t="str">
        <f t="shared" si="1"/>
        <v/>
      </c>
    </row>
    <row r="22" spans="2:12" outlineLevel="1" x14ac:dyDescent="0.25">
      <c r="B22" s="4"/>
      <c r="C22" s="4" t="str">
        <f>IF(ISNA(VLOOKUP(B22,'Listes des charges'!$B$2:$F$449,2,FALSE)),"",VLOOKUP(B22,'Listes des charges'!$B$2:$F$449,2,FALSE))</f>
        <v/>
      </c>
      <c r="D22" s="18"/>
      <c r="E22" s="11" t="str">
        <f>IF(ISNA(VLOOKUP(B22,'Listes des charges'!$B$2:$F$449,4,FALSE)),"",VLOOKUP(B22,'Listes des charges'!$B$2:$F$449,4,FALSE))</f>
        <v/>
      </c>
      <c r="F22" s="11" t="str">
        <f t="shared" si="0"/>
        <v/>
      </c>
      <c r="G22" s="4"/>
      <c r="H22" s="32" t="str">
        <f t="shared" si="1"/>
        <v/>
      </c>
    </row>
    <row r="23" spans="2:12" outlineLevel="1" x14ac:dyDescent="0.25">
      <c r="B23" s="10"/>
      <c r="C23" s="10" t="str">
        <f>IF(ISNA(VLOOKUP(B23,'Listes des charges'!$B$2:$F$449,2,FALSE)),"",VLOOKUP(B23,'Listes des charges'!$B$2:$F$449,2,FALSE))</f>
        <v/>
      </c>
      <c r="D23" s="19"/>
      <c r="E23" s="12" t="str">
        <f>IF(ISNA(VLOOKUP(B23,'Listes des charges'!$B$2:$F$449,4,FALSE)),"",VLOOKUP(B23,'Listes des charges'!$B$2:$F$449,4,FALSE))</f>
        <v/>
      </c>
      <c r="F23" s="12" t="str">
        <f t="shared" si="0"/>
        <v/>
      </c>
      <c r="G23" s="10"/>
      <c r="H23" s="32" t="str">
        <f t="shared" si="1"/>
        <v/>
      </c>
    </row>
    <row r="24" spans="2:12" outlineLevel="1" x14ac:dyDescent="0.25">
      <c r="B24" s="4"/>
      <c r="C24" s="4" t="str">
        <f>IF(ISNA(VLOOKUP(B24,'Listes des charges'!$B$2:$F$449,2,FALSE)),"",VLOOKUP(B24,'Listes des charges'!$B$2:$F$449,2,FALSE))</f>
        <v/>
      </c>
      <c r="D24" s="18"/>
      <c r="E24" s="11" t="str">
        <f>IF(ISNA(VLOOKUP(B24,'Listes des charges'!$B$2:$F$449,4,FALSE)),"",VLOOKUP(B24,'Listes des charges'!$B$2:$F$449,4,FALSE))</f>
        <v/>
      </c>
      <c r="F24" s="11" t="str">
        <f t="shared" si="0"/>
        <v/>
      </c>
      <c r="G24" s="4"/>
      <c r="H24" s="32" t="str">
        <f t="shared" si="1"/>
        <v/>
      </c>
      <c r="I24" s="28"/>
    </row>
    <row r="25" spans="2:12" outlineLevel="1" x14ac:dyDescent="0.25">
      <c r="B25" s="10"/>
      <c r="C25" s="10" t="str">
        <f>IF(ISNA(VLOOKUP(B25,'Listes des charges'!$B$2:$F$449,2,FALSE)),"",VLOOKUP(B25,'Listes des charges'!$B$2:$F$449,2,FALSE))</f>
        <v/>
      </c>
      <c r="D25" s="19"/>
      <c r="E25" s="12" t="str">
        <f>IF(ISNA(VLOOKUP(B25,'Listes des charges'!$B$2:$F$449,4,FALSE)),"",VLOOKUP(B25,'Listes des charges'!$B$2:$F$449,4,FALSE))</f>
        <v/>
      </c>
      <c r="F25" s="12" t="str">
        <f t="shared" si="0"/>
        <v/>
      </c>
      <c r="G25" s="10"/>
      <c r="H25" s="32" t="str">
        <f t="shared" si="1"/>
        <v/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"/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str">
        <f t="shared" si="0"/>
        <v/>
      </c>
      <c r="G38" s="4"/>
      <c r="H38" s="32" t="str">
        <f t="shared" si="1"/>
        <v/>
      </c>
    </row>
    <row r="39" spans="2:8" outlineLevel="1" x14ac:dyDescent="0.25">
      <c r="B39" s="10"/>
      <c r="C39" s="10" t="str">
        <f>IF(ISNA(VLOOKUP(B39,'Listes des charges'!$B$2:$F$449,2,FALSE)),"",VLOOKUP(B39,'Listes des charges'!$B$2:$F$449,2,FALSE))</f>
        <v/>
      </c>
      <c r="D39" s="19"/>
      <c r="E39" s="12" t="str">
        <f>IF(ISNA(VLOOKUP(B39,'Listes des charges'!$B$2:$F$449,4,FALSE)),"",VLOOKUP(B39,'Listes des charges'!$B$2:$F$449,4,FALSE))</f>
        <v/>
      </c>
      <c r="F39" s="12" t="str">
        <f t="shared" si="0"/>
        <v/>
      </c>
      <c r="G39" s="10"/>
      <c r="H39" s="32" t="str">
        <f t="shared" si="1"/>
        <v/>
      </c>
    </row>
    <row r="40" spans="2:8" outlineLevel="1" x14ac:dyDescent="0.25">
      <c r="B40" s="4"/>
      <c r="C40" s="4" t="str">
        <f>IF(ISNA(VLOOKUP(B40,'Listes des charges'!$B$2:$F$449,2,FALSE)),"",VLOOKUP(B40,'Listes des charges'!$B$2:$F$449,2,FALSE))</f>
        <v/>
      </c>
      <c r="D40" s="18"/>
      <c r="E40" s="11" t="str">
        <f>IF(ISNA(VLOOKUP(B40,'Listes des charges'!$B$2:$F$449,4,FALSE)),"",VLOOKUP(B40,'Listes des charges'!$B$2:$F$449,4,FALSE))</f>
        <v/>
      </c>
      <c r="F40" s="11" t="str">
        <f t="shared" si="0"/>
        <v/>
      </c>
      <c r="G40" s="4"/>
      <c r="H40" s="32" t="str">
        <f t="shared" si="1"/>
        <v/>
      </c>
    </row>
    <row r="41" spans="2:8" outlineLevel="1" x14ac:dyDescent="0.25">
      <c r="B41" s="10"/>
      <c r="C41" s="10" t="str">
        <f>IF(ISNA(VLOOKUP(B41,'Listes des charges'!$B$2:$F$449,2,FALSE)),"",VLOOKUP(B41,'Listes des charges'!$B$2:$F$449,2,FALSE))</f>
        <v/>
      </c>
      <c r="D41" s="19"/>
      <c r="E41" s="12" t="str">
        <f>IF(ISNA(VLOOKUP(B41,'Listes des charges'!$B$2:$F$449,4,FALSE)),"",VLOOKUP(B41,'Listes des charges'!$B$2:$F$449,4,FALSE))</f>
        <v/>
      </c>
      <c r="F41" s="12" t="str">
        <f t="shared" si="0"/>
        <v/>
      </c>
      <c r="G41" s="10"/>
      <c r="H41" s="32" t="str">
        <f t="shared" si="1"/>
        <v/>
      </c>
    </row>
    <row r="42" spans="2:8" outlineLevel="1" x14ac:dyDescent="0.25">
      <c r="B42" s="4"/>
      <c r="C42" s="4" t="str">
        <f>IF(ISNA(VLOOKUP(B42,'Listes des charges'!$B$2:$F$449,2,FALSE)),"",VLOOKUP(B42,'Listes des charges'!$B$2:$F$449,2,FALSE))</f>
        <v/>
      </c>
      <c r="D42" s="18"/>
      <c r="E42" s="11" t="str">
        <f>IF(ISNA(VLOOKUP(B42,'Listes des charges'!$B$2:$F$449,4,FALSE)),"",VLOOKUP(B42,'Listes des charges'!$B$2:$F$449,4,FALSE))</f>
        <v/>
      </c>
      <c r="F42" s="11" t="str">
        <f t="shared" si="0"/>
        <v/>
      </c>
      <c r="G42" s="4"/>
      <c r="H42" s="32" t="str">
        <f t="shared" si="1"/>
        <v/>
      </c>
    </row>
    <row r="43" spans="2:8" outlineLevel="1" x14ac:dyDescent="0.25">
      <c r="B43" s="10"/>
      <c r="C43" s="10" t="str">
        <f>IF(ISNA(VLOOKUP(B43,'Listes des charges'!$B$2:$F$449,2,FALSE)),"",VLOOKUP(B43,'Listes des charges'!$B$2:$F$449,2,FALSE))</f>
        <v/>
      </c>
      <c r="D43" s="19"/>
      <c r="E43" s="12" t="str">
        <f>IF(ISNA(VLOOKUP(B43,'Listes des charges'!$B$2:$F$449,4,FALSE)),"",VLOOKUP(B43,'Listes des charges'!$B$2:$F$449,4,FALSE))</f>
        <v/>
      </c>
      <c r="F43" s="12" t="str">
        <f t="shared" si="0"/>
        <v/>
      </c>
      <c r="G43" s="10"/>
      <c r="H43" s="32" t="str">
        <f t="shared" si="1"/>
        <v/>
      </c>
    </row>
    <row r="44" spans="2:8" outlineLevel="1" x14ac:dyDescent="0.25">
      <c r="B44" s="4"/>
      <c r="C44" s="4" t="str">
        <f>IF(ISNA(VLOOKUP(B44,'Listes des charges'!$B$2:$F$449,2,FALSE)),"",VLOOKUP(B44,'Listes des charges'!$B$2:$F$449,2,FALSE))</f>
        <v/>
      </c>
      <c r="D44" s="18"/>
      <c r="E44" s="11" t="str">
        <f>IF(ISNA(VLOOKUP(B44,'Listes des charges'!$B$2:$F$449,4,FALSE)),"",VLOOKUP(B44,'Listes des charges'!$B$2:$F$449,4,FALSE))</f>
        <v/>
      </c>
      <c r="F44" s="11" t="str">
        <f t="shared" si="0"/>
        <v/>
      </c>
      <c r="G44" s="4"/>
      <c r="H44" s="32" t="str">
        <f t="shared" si="1"/>
        <v/>
      </c>
    </row>
    <row r="45" spans="2:8" outlineLevel="1" x14ac:dyDescent="0.25">
      <c r="B45" s="10"/>
      <c r="C45" s="10" t="str">
        <f>IF(ISNA(VLOOKUP(B45,'Listes des charges'!$B$2:$F$449,2,FALSE)),"",VLOOKUP(B45,'Listes des charges'!$B$2:$F$449,2,FALSE))</f>
        <v/>
      </c>
      <c r="D45" s="19"/>
      <c r="E45" s="12" t="str">
        <f>IF(ISNA(VLOOKUP(B45,'Listes des charges'!$B$2:$F$449,4,FALSE)),"",VLOOKUP(B45,'Listes des charges'!$B$2:$F$449,4,FALSE))</f>
        <v/>
      </c>
      <c r="F45" s="12" t="str">
        <f t="shared" si="0"/>
        <v/>
      </c>
      <c r="G45" s="10"/>
      <c r="H45" s="32" t="str">
        <f t="shared" si="1"/>
        <v/>
      </c>
    </row>
    <row r="46" spans="2:8" outlineLevel="1" x14ac:dyDescent="0.25">
      <c r="B46" s="4"/>
      <c r="C46" s="4" t="str">
        <f>IF(ISNA(VLOOKUP(B46,'Listes des charges'!$B$2:$F$449,2,FALSE)),"",VLOOKUP(B46,'Listes des charges'!$B$2:$F$449,2,FALSE))</f>
        <v/>
      </c>
      <c r="D46" s="18"/>
      <c r="E46" s="11" t="str">
        <f>IF(ISNA(VLOOKUP(B46,'Listes des charges'!$B$2:$F$449,4,FALSE)),"",VLOOKUP(B46,'Listes des charges'!$B$2:$F$449,4,FALSE))</f>
        <v/>
      </c>
      <c r="F46" s="11" t="str">
        <f t="shared" si="0"/>
        <v/>
      </c>
      <c r="G46" s="4"/>
      <c r="H46" s="32" t="str">
        <f t="shared" si="1"/>
        <v/>
      </c>
    </row>
    <row r="47" spans="2:8" outlineLevel="1" x14ac:dyDescent="0.25">
      <c r="B47" s="10"/>
      <c r="C47" s="10" t="str">
        <f>IF(ISNA(VLOOKUP(B47,'Listes des charges'!$B$2:$F$449,2,FALSE)),"",VLOOKUP(B47,'Listes des charges'!$B$2:$F$449,2,FALSE))</f>
        <v/>
      </c>
      <c r="D47" s="19"/>
      <c r="E47" s="12" t="str">
        <f>IF(ISNA(VLOOKUP(B47,'Listes des charges'!$B$2:$F$449,4,FALSE)),"",VLOOKUP(B47,'Listes des charges'!$B$2:$F$449,4,FALSE))</f>
        <v/>
      </c>
      <c r="F47" s="12" t="str">
        <f t="shared" si="0"/>
        <v/>
      </c>
      <c r="G47" s="10"/>
      <c r="H47" s="32" t="str">
        <f t="shared" si="1"/>
        <v/>
      </c>
    </row>
    <row r="48" spans="2:8" outlineLevel="1" x14ac:dyDescent="0.25"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0"/>
        <v/>
      </c>
      <c r="G48" s="4"/>
      <c r="H48" s="32" t="str">
        <f t="shared" si="1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L57"/>
  <sheetViews>
    <sheetView topLeftCell="B1" workbookViewId="0">
      <selection activeCell="F9" sqref="F9"/>
    </sheetView>
  </sheetViews>
  <sheetFormatPr baseColWidth="10" defaultRowHeight="15" outlineLevelRow="1" x14ac:dyDescent="0.25"/>
  <cols>
    <col min="1" max="1" width="3.8554687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1:12" ht="4.5" customHeight="1" x14ac:dyDescent="0.25"/>
    <row r="2" spans="1:12" ht="31.5" customHeight="1" x14ac:dyDescent="0.25">
      <c r="B2" s="8" t="s">
        <v>9</v>
      </c>
      <c r="C2" s="68"/>
      <c r="D2" s="68"/>
      <c r="F2" s="7" t="s">
        <v>19</v>
      </c>
      <c r="G2" s="15">
        <v>2</v>
      </c>
      <c r="I2" s="75" t="s">
        <v>20</v>
      </c>
      <c r="J2" s="76"/>
      <c r="K2" s="69">
        <v>200</v>
      </c>
      <c r="L2" s="69"/>
    </row>
    <row r="3" spans="1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1:12" ht="6" customHeight="1" x14ac:dyDescent="0.25"/>
    <row r="5" spans="1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>
        <v>8</v>
      </c>
    </row>
    <row r="6" spans="1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>
        <f>SUM(F6:F36)</f>
        <v>3.6000000000000004E-2</v>
      </c>
    </row>
    <row r="7" spans="1:12" ht="15" customHeight="1" x14ac:dyDescent="0.25">
      <c r="A7" s="53">
        <f>VLOOKUP(C7,'Listes des charges'!$I$4:$J$6,2,FALSE)</f>
        <v>100</v>
      </c>
      <c r="B7" s="10" t="s">
        <v>201</v>
      </c>
      <c r="C7" s="10" t="str">
        <f>IF(ISNA(VLOOKUP(B7,'Listes des charges'!$B$2:$F$449,2,FALSE)),"",VLOOKUP(B7,'Listes des charges'!$B$2:$F$449,2,FALSE))</f>
        <v>Ltre</v>
      </c>
      <c r="D7" s="51">
        <v>0.5</v>
      </c>
      <c r="E7" s="12">
        <f>IF(ISNA(VLOOKUP(B7,'Listes des charges'!$B$2:$F$449,4,FALSE)),"",VLOOKUP(B7,'Listes des charges'!$B$2:$F$449,4,FALSE))</f>
        <v>7.2</v>
      </c>
      <c r="F7" s="52">
        <f>IF(B7="","",IF(D7&lt;&gt;"",((D7*E7)/A7),IF(D7="",(E7*2/3)/$K$2)))</f>
        <v>3.6000000000000004E-2</v>
      </c>
      <c r="G7" s="10"/>
      <c r="H7" s="32">
        <f t="shared" ref="H7:H57" si="0">IF(AND(F7&gt;0,F7&lt;&gt;""),1,"")</f>
        <v>1</v>
      </c>
      <c r="I7" s="66" t="s">
        <v>54</v>
      </c>
      <c r="J7" s="66"/>
      <c r="K7" s="66"/>
      <c r="L7" s="21">
        <f>SUM(F37:F80)</f>
        <v>3.6000000000000004E-2</v>
      </c>
    </row>
    <row r="8" spans="1:12" ht="15" customHeight="1" x14ac:dyDescent="0.25">
      <c r="A8" s="53">
        <f>VLOOKUP(C8,'Listes des charges'!$I$4:$J$6,2,FALSE)</f>
        <v>100</v>
      </c>
      <c r="B8" s="4" t="s">
        <v>185</v>
      </c>
      <c r="C8" s="4" t="str">
        <f>IF(ISNA(VLOOKUP(B8,'Listes des charges'!$B$2:$F$449,2,FALSE)),"",VLOOKUP(B8,'Listes des charges'!$B$2:$F$449,2,FALSE))</f>
        <v>Ltre</v>
      </c>
      <c r="D8" s="18">
        <v>50</v>
      </c>
      <c r="E8" s="11">
        <f>IF(ISNA(VLOOKUP(B8,'Listes des charges'!$B$2:$F$449,4,FALSE)),"",VLOOKUP(B8,'Listes des charges'!$B$2:$F$449,4,FALSE))</f>
        <v>0</v>
      </c>
      <c r="F8" s="11">
        <f t="shared" ref="F8:F36" si="1">IF(B8="","",IF(D8&lt;&gt;"",((D8*E8)/A8),IF(D8="",(E8*2/3)/$K$2)))</f>
        <v>0</v>
      </c>
      <c r="G8" s="4"/>
      <c r="H8" s="32" t="str">
        <f t="shared" si="0"/>
        <v/>
      </c>
      <c r="I8" s="67" t="s">
        <v>4</v>
      </c>
      <c r="J8" s="67"/>
      <c r="K8" s="67"/>
      <c r="L8" s="22">
        <f>L6+L7</f>
        <v>7.2000000000000008E-2</v>
      </c>
    </row>
    <row r="9" spans="1:12" ht="15" customHeight="1" x14ac:dyDescent="0.25">
      <c r="A9" s="53">
        <f>VLOOKUP(C9,'Listes des charges'!$I$4:$J$6,2,FALSE)</f>
        <v>1000</v>
      </c>
      <c r="B9" s="10" t="s">
        <v>186</v>
      </c>
      <c r="C9" s="10" t="str">
        <f>IF(ISNA(VLOOKUP(B9,'Listes des charges'!$B$2:$F$449,2,FALSE)),"",VLOOKUP(B9,'Listes des charges'!$B$2:$F$449,2,FALSE))</f>
        <v>gr</v>
      </c>
      <c r="D9" s="19"/>
      <c r="E9" s="12">
        <f>IF(ISNA(VLOOKUP(B9,'Listes des charges'!$B$2:$F$449,4,FALSE)),"",VLOOKUP(B9,'Listes des charges'!$B$2:$F$449,4,FALSE))</f>
        <v>0</v>
      </c>
      <c r="F9" s="12">
        <f t="shared" si="1"/>
        <v>0</v>
      </c>
      <c r="G9" s="10"/>
      <c r="H9" s="32" t="str">
        <f t="shared" si="0"/>
        <v/>
      </c>
      <c r="I9" s="66" t="s">
        <v>5</v>
      </c>
      <c r="J9" s="66"/>
      <c r="K9" s="66"/>
      <c r="L9" s="21">
        <f>AVERAGE(F:F)</f>
        <v>1.8000000000000002E-2</v>
      </c>
    </row>
    <row r="10" spans="1:12" ht="18.75" customHeight="1" x14ac:dyDescent="0.25">
      <c r="A10" s="53" t="e">
        <f>VLOOKUP(C10,'Listes des charges'!$I$4:$J$6,2,FALSE)</f>
        <v>#N/A</v>
      </c>
      <c r="B10" s="4"/>
      <c r="C10" s="4" t="str">
        <f>IF(ISNA(VLOOKUP(B10,'Listes des charges'!$B$2:$F$449,2,FALSE)),"",VLOOKUP(B10,'Listes des charges'!$B$2:$F$449,2,FALSE))</f>
        <v/>
      </c>
      <c r="D10" s="18"/>
      <c r="E10" s="11" t="str">
        <f>IF(ISNA(VLOOKUP(B10,'Listes des charges'!$B$2:$F$449,4,FALSE)),"",VLOOKUP(B10,'Listes des charges'!$B$2:$F$449,4,FALSE))</f>
        <v/>
      </c>
      <c r="F10" s="11" t="str">
        <f t="shared" si="1"/>
        <v/>
      </c>
      <c r="G10" s="4"/>
      <c r="H10" s="32" t="str">
        <f t="shared" si="0"/>
        <v/>
      </c>
      <c r="I10" s="67" t="s">
        <v>6</v>
      </c>
      <c r="J10" s="67"/>
      <c r="K10" s="67"/>
      <c r="L10" s="26">
        <f>L7/L5</f>
        <v>4.5000000000000005E-3</v>
      </c>
    </row>
    <row r="11" spans="1:12" ht="18.75" customHeight="1" x14ac:dyDescent="0.25">
      <c r="A11" s="53" t="e">
        <f>VLOOKUP(C11,'Listes des charges'!$I$4:$J$6,2,FALSE)</f>
        <v>#N/A</v>
      </c>
      <c r="B11" s="10"/>
      <c r="C11" s="10" t="str">
        <f>IF(ISNA(VLOOKUP(B11,'Listes des charges'!$B$2:$F$449,2,FALSE)),"",VLOOKUP(B11,'Listes des charges'!$B$2:$F$449,2,FALSE))</f>
        <v/>
      </c>
      <c r="D11" s="19"/>
      <c r="E11" s="12" t="str">
        <f>IF(ISNA(VLOOKUP(B11,'Listes des charges'!$B$2:$F$449,4,FALSE)),"",VLOOKUP(B11,'Listes des charges'!$B$2:$F$449,4,FALSE))</f>
        <v/>
      </c>
      <c r="F11" s="12" t="str">
        <f t="shared" si="1"/>
        <v/>
      </c>
      <c r="G11" s="10"/>
      <c r="H11" s="32" t="str">
        <f t="shared" si="0"/>
        <v/>
      </c>
      <c r="I11" s="66" t="s">
        <v>57</v>
      </c>
      <c r="J11" s="66"/>
      <c r="K11" s="66"/>
      <c r="L11" s="23">
        <f>L6/L5</f>
        <v>4.5000000000000005E-3</v>
      </c>
    </row>
    <row r="12" spans="1:12" ht="18.75" customHeight="1" x14ac:dyDescent="0.25">
      <c r="A12" s="53" t="e">
        <f>VLOOKUP(C12,'Listes des charges'!$I$4:$J$6,2,FALSE)</f>
        <v>#N/A</v>
      </c>
      <c r="B12" s="4"/>
      <c r="C12" s="4" t="str">
        <f>IF(ISNA(VLOOKUP(B12,'Listes des charges'!$B$2:$F$449,2,FALSE)),"",VLOOKUP(B12,'Listes des charges'!$B$2:$F$449,2,FALSE))</f>
        <v/>
      </c>
      <c r="D12" s="18"/>
      <c r="E12" s="11" t="str">
        <f>IF(ISNA(VLOOKUP(B12,'Listes des charges'!$B$2:$F$449,4,FALSE)),"",VLOOKUP(B12,'Listes des charges'!$B$2:$F$449,4,FALSE))</f>
        <v/>
      </c>
      <c r="F12" s="11" t="str">
        <f t="shared" si="1"/>
        <v/>
      </c>
      <c r="G12" s="11"/>
      <c r="H12" s="32" t="str">
        <f t="shared" si="0"/>
        <v/>
      </c>
      <c r="I12" s="67" t="s">
        <v>7</v>
      </c>
      <c r="J12" s="67"/>
      <c r="K12" s="67"/>
      <c r="L12" s="22">
        <f>L7*G2</f>
        <v>7.2000000000000008E-2</v>
      </c>
    </row>
    <row r="13" spans="1:12" ht="15.75" customHeight="1" x14ac:dyDescent="0.25">
      <c r="A13" s="53" t="e">
        <f>VLOOKUP(C13,'Listes des charges'!$I$4:$J$6,2,FALSE)</f>
        <v>#N/A</v>
      </c>
      <c r="B13" s="10"/>
      <c r="C13" s="10" t="str">
        <f>IF(ISNA(VLOOKUP(B13,'Listes des charges'!$B$2:$F$449,2,FALSE)),"",VLOOKUP(B13,'Listes des charges'!$B$2:$F$449,2,FALSE))</f>
        <v/>
      </c>
      <c r="D13" s="19"/>
      <c r="E13" s="12" t="str">
        <f>IF(ISNA(VLOOKUP(B13,'Listes des charges'!$B$2:$F$449,4,FALSE)),"",VLOOKUP(B13,'Listes des charges'!$B$2:$F$449,4,FALSE))</f>
        <v/>
      </c>
      <c r="F13" s="12" t="str">
        <f t="shared" si="1"/>
        <v/>
      </c>
      <c r="G13" s="10"/>
      <c r="H13" s="32" t="str">
        <f t="shared" si="0"/>
        <v/>
      </c>
      <c r="I13" s="66" t="s">
        <v>8</v>
      </c>
      <c r="J13" s="66"/>
      <c r="K13" s="66"/>
      <c r="L13" s="23">
        <v>0.1</v>
      </c>
    </row>
    <row r="14" spans="1:12" ht="18.75" customHeight="1" x14ac:dyDescent="0.25">
      <c r="A14" s="53" t="e">
        <f>VLOOKUP(C14,'Listes des charges'!$I$4:$J$6,2,FALSE)</f>
        <v>#N/A</v>
      </c>
      <c r="B14" s="4"/>
      <c r="C14" s="4" t="str">
        <f>IF(ISNA(VLOOKUP(B14,'Listes des charges'!$B$2:$F$449,2,FALSE)),"",VLOOKUP(B14,'Listes des charges'!$B$2:$F$449,2,FALSE))</f>
        <v/>
      </c>
      <c r="D14" s="18"/>
      <c r="E14" s="11" t="str">
        <f>IF(ISNA(VLOOKUP(B14,'Listes des charges'!$B$2:$F$449,4,FALSE)),"",VLOOKUP(B14,'Listes des charges'!$B$2:$F$449,4,FALSE))</f>
        <v/>
      </c>
      <c r="F14" s="11" t="str">
        <f t="shared" si="1"/>
        <v/>
      </c>
      <c r="G14" s="4"/>
      <c r="H14" s="32" t="str">
        <f t="shared" si="0"/>
        <v/>
      </c>
      <c r="I14" s="67" t="s">
        <v>56</v>
      </c>
      <c r="J14" s="67"/>
      <c r="K14" s="67"/>
      <c r="L14" s="22">
        <f>L12+(L12*L13)</f>
        <v>7.9200000000000007E-2</v>
      </c>
    </row>
    <row r="15" spans="1:12" ht="15" customHeight="1" x14ac:dyDescent="0.25">
      <c r="A15" s="53" t="e">
        <f>VLOOKUP(C15,'Listes des charges'!$I$4:$J$6,2,FALSE)</f>
        <v>#N/A</v>
      </c>
      <c r="B15" s="10"/>
      <c r="C15" s="10" t="str">
        <f>IF(ISNA(VLOOKUP(B15,'Listes des charges'!$B$2:$F$449,2,FALSE)),"",VLOOKUP(B15,'Listes des charges'!$B$2:$F$449,2,FALSE))</f>
        <v/>
      </c>
      <c r="D15" s="19"/>
      <c r="E15" s="12" t="str">
        <f>IF(ISNA(VLOOKUP(B15,'Listes des charges'!$B$2:$F$449,4,FALSE)),"",VLOOKUP(B15,'Listes des charges'!$B$2:$F$449,4,FALSE))</f>
        <v/>
      </c>
      <c r="F15" s="12" t="str">
        <f t="shared" si="1"/>
        <v/>
      </c>
      <c r="G15" s="10"/>
      <c r="H15" s="32" t="str">
        <f t="shared" si="0"/>
        <v/>
      </c>
      <c r="I15" s="66" t="s">
        <v>53</v>
      </c>
      <c r="J15" s="66"/>
      <c r="K15" s="66"/>
      <c r="L15" s="21">
        <f>L5-L7</f>
        <v>7.9640000000000004</v>
      </c>
    </row>
    <row r="16" spans="1:12" ht="18.75" customHeight="1" x14ac:dyDescent="0.25">
      <c r="A16" s="53" t="e">
        <f>VLOOKUP(C16,'Listes des charges'!$I$4:$J$6,2,FALSE)</f>
        <v>#N/A</v>
      </c>
      <c r="B16" s="4"/>
      <c r="C16" s="4" t="str">
        <f>IF(ISNA(VLOOKUP(B16,'Listes des charges'!$B$2:$F$449,2,FALSE)),"",VLOOKUP(B16,'Listes des charges'!$B$2:$F$449,2,FALSE))</f>
        <v/>
      </c>
      <c r="D16" s="18"/>
      <c r="E16" s="11" t="str">
        <f>IF(ISNA(VLOOKUP(B16,'Listes des charges'!$B$2:$F$449,4,FALSE)),"",VLOOKUP(B16,'Listes des charges'!$B$2:$F$449,4,FALSE))</f>
        <v/>
      </c>
      <c r="F16" s="11" t="str">
        <f t="shared" si="1"/>
        <v/>
      </c>
      <c r="G16" s="4"/>
      <c r="H16" s="32" t="str">
        <f t="shared" si="0"/>
        <v/>
      </c>
      <c r="I16" s="67" t="s">
        <v>59</v>
      </c>
      <c r="J16" s="67"/>
      <c r="K16" s="67"/>
      <c r="L16" s="26">
        <f>L15/L5</f>
        <v>0.99550000000000005</v>
      </c>
    </row>
    <row r="17" spans="1:12" ht="18.75" customHeight="1" x14ac:dyDescent="0.25">
      <c r="A17" s="53" t="e">
        <f>VLOOKUP(C17,'Listes des charges'!$I$4:$J$6,2,FALSE)</f>
        <v>#N/A</v>
      </c>
      <c r="B17" s="10"/>
      <c r="C17" s="10" t="str">
        <f>IF(ISNA(VLOOKUP(B17,'Listes des charges'!$B$2:$F$449,2,FALSE)),"",VLOOKUP(B17,'Listes des charges'!$B$2:$F$449,2,FALSE))</f>
        <v/>
      </c>
      <c r="D17" s="19"/>
      <c r="E17" s="12" t="str">
        <f>IF(ISNA(VLOOKUP(B17,'Listes des charges'!$B$2:$F$449,4,FALSE)),"",VLOOKUP(B17,'Listes des charges'!$B$2:$F$449,4,FALSE))</f>
        <v/>
      </c>
      <c r="F17" s="12" t="str">
        <f t="shared" si="1"/>
        <v/>
      </c>
      <c r="G17" s="10"/>
      <c r="H17" s="32" t="str">
        <f t="shared" si="0"/>
        <v/>
      </c>
      <c r="I17" s="66" t="s">
        <v>50</v>
      </c>
      <c r="J17" s="66"/>
      <c r="K17" s="66"/>
      <c r="L17" s="21">
        <f>L5-L8</f>
        <v>7.9279999999999999</v>
      </c>
    </row>
    <row r="18" spans="1:12" ht="15.75" customHeight="1" x14ac:dyDescent="0.25">
      <c r="A18" s="53" t="e">
        <f>VLOOKUP(C18,'Listes des charges'!$I$4:$J$6,2,FALSE)</f>
        <v>#N/A</v>
      </c>
      <c r="B18" s="4"/>
      <c r="C18" s="4" t="str">
        <f>IF(ISNA(VLOOKUP(B18,'Listes des charges'!$B$2:$F$449,2,FALSE)),"",VLOOKUP(B18,'Listes des charges'!$B$2:$F$449,2,FALSE))</f>
        <v/>
      </c>
      <c r="D18" s="18"/>
      <c r="E18" s="11" t="str">
        <f>IF(ISNA(VLOOKUP(B18,'Listes des charges'!$B$2:$F$449,4,FALSE)),"",VLOOKUP(B18,'Listes des charges'!$B$2:$F$449,4,FALSE))</f>
        <v/>
      </c>
      <c r="F18" s="11" t="str">
        <f t="shared" si="1"/>
        <v/>
      </c>
      <c r="G18" s="4"/>
      <c r="H18" s="32" t="str">
        <f t="shared" si="0"/>
        <v/>
      </c>
      <c r="I18" s="67" t="s">
        <v>58</v>
      </c>
      <c r="J18" s="67"/>
      <c r="K18" s="67"/>
      <c r="L18" s="26">
        <f>L17/L5</f>
        <v>0.99099999999999999</v>
      </c>
    </row>
    <row r="19" spans="1:12" ht="20.25" customHeight="1" outlineLevel="1" x14ac:dyDescent="0.25">
      <c r="A19" s="53" t="e">
        <f>VLOOKUP(C19,'Listes des charges'!$I$4:$J$6,2,FALSE)</f>
        <v>#N/A</v>
      </c>
      <c r="B19" s="10"/>
      <c r="C19" s="10" t="str">
        <f>IF(ISNA(VLOOKUP(B19,'Listes des charges'!$B$2:$F$449,2,FALSE)),"",VLOOKUP(B19,'Listes des charges'!$B$2:$F$449,2,FALSE))</f>
        <v/>
      </c>
      <c r="D19" s="19"/>
      <c r="E19" s="12" t="str">
        <f>IF(ISNA(VLOOKUP(B19,'Listes des charges'!$B$2:$F$449,4,FALSE)),"",VLOOKUP(B19,'Listes des charges'!$B$2:$F$449,4,FALSE))</f>
        <v/>
      </c>
      <c r="F19" s="12" t="str">
        <f t="shared" si="1"/>
        <v/>
      </c>
      <c r="G19" s="10"/>
      <c r="H19" s="32" t="str">
        <f t="shared" si="0"/>
        <v/>
      </c>
      <c r="I19" s="66" t="s">
        <v>51</v>
      </c>
      <c r="J19" s="66"/>
      <c r="K19" s="66"/>
      <c r="L19" s="21">
        <f>L17*K2</f>
        <v>1585.6</v>
      </c>
    </row>
    <row r="20" spans="1:12" ht="15.75" outlineLevel="1" x14ac:dyDescent="0.25">
      <c r="A20" s="53" t="e">
        <f>VLOOKUP(C20,'Listes des charges'!$I$4:$J$6,2,FALSE)</f>
        <v>#N/A</v>
      </c>
      <c r="B20" s="4"/>
      <c r="C20" s="4" t="str">
        <f>IF(ISNA(VLOOKUP(B20,'Listes des charges'!$B$2:$F$449,2,FALSE)),"",VLOOKUP(B20,'Listes des charges'!$B$2:$F$449,2,FALSE))</f>
        <v/>
      </c>
      <c r="D20" s="18"/>
      <c r="E20" s="11" t="str">
        <f>IF(ISNA(VLOOKUP(B20,'Listes des charges'!$B$2:$F$449,4,FALSE)),"",VLOOKUP(B20,'Listes des charges'!$B$2:$F$449,4,FALSE))</f>
        <v/>
      </c>
      <c r="F20" s="11" t="str">
        <f t="shared" si="1"/>
        <v/>
      </c>
      <c r="G20" s="4"/>
      <c r="H20" s="32" t="str">
        <f t="shared" si="0"/>
        <v/>
      </c>
      <c r="I20" s="67" t="s">
        <v>52</v>
      </c>
      <c r="J20" s="67"/>
      <c r="K20" s="67"/>
      <c r="L20" s="22">
        <f>L19*12</f>
        <v>19027.199999999997</v>
      </c>
    </row>
    <row r="21" spans="1:12" outlineLevel="1" x14ac:dyDescent="0.25">
      <c r="A21" s="53" t="e">
        <f>VLOOKUP(C21,'Listes des charges'!$I$4:$J$6,2,FALSE)</f>
        <v>#N/A</v>
      </c>
      <c r="B21" s="10"/>
      <c r="C21" s="10" t="str">
        <f>IF(ISNA(VLOOKUP(B21,'Listes des charges'!$B$2:$F$449,2,FALSE)),"",VLOOKUP(B21,'Listes des charges'!$B$2:$F$449,2,FALSE))</f>
        <v/>
      </c>
      <c r="D21" s="19"/>
      <c r="E21" s="12" t="str">
        <f>IF(ISNA(VLOOKUP(B21,'Listes des charges'!$B$2:$F$449,4,FALSE)),"",VLOOKUP(B21,'Listes des charges'!$B$2:$F$449,4,FALSE))</f>
        <v/>
      </c>
      <c r="F21" s="12" t="str">
        <f t="shared" si="1"/>
        <v/>
      </c>
      <c r="G21" s="10"/>
      <c r="H21" s="32" t="str">
        <f t="shared" si="0"/>
        <v/>
      </c>
    </row>
    <row r="22" spans="1:12" outlineLevel="1" x14ac:dyDescent="0.25">
      <c r="A22" s="53" t="e">
        <f>VLOOKUP(C22,'Listes des charges'!$I$4:$J$6,2,FALSE)</f>
        <v>#N/A</v>
      </c>
      <c r="B22" s="4"/>
      <c r="C22" s="4" t="str">
        <f>IF(ISNA(VLOOKUP(B22,'Listes des charges'!$B$2:$F$449,2,FALSE)),"",VLOOKUP(B22,'Listes des charges'!$B$2:$F$449,2,FALSE))</f>
        <v/>
      </c>
      <c r="D22" s="18"/>
      <c r="E22" s="11" t="str">
        <f>IF(ISNA(VLOOKUP(B22,'Listes des charges'!$B$2:$F$449,4,FALSE)),"",VLOOKUP(B22,'Listes des charges'!$B$2:$F$449,4,FALSE))</f>
        <v/>
      </c>
      <c r="F22" s="11" t="str">
        <f t="shared" si="1"/>
        <v/>
      </c>
      <c r="G22" s="4"/>
      <c r="H22" s="32" t="str">
        <f t="shared" si="0"/>
        <v/>
      </c>
    </row>
    <row r="23" spans="1:12" outlineLevel="1" x14ac:dyDescent="0.25">
      <c r="A23" s="53" t="e">
        <f>VLOOKUP(C23,'Listes des charges'!$I$4:$J$6,2,FALSE)</f>
        <v>#N/A</v>
      </c>
      <c r="B23" s="10"/>
      <c r="C23" s="10" t="str">
        <f>IF(ISNA(VLOOKUP(B23,'Listes des charges'!$B$2:$F$449,2,FALSE)),"",VLOOKUP(B23,'Listes des charges'!$B$2:$F$449,2,FALSE))</f>
        <v/>
      </c>
      <c r="D23" s="19"/>
      <c r="E23" s="12" t="str">
        <f>IF(ISNA(VLOOKUP(B23,'Listes des charges'!$B$2:$F$449,4,FALSE)),"",VLOOKUP(B23,'Listes des charges'!$B$2:$F$449,4,FALSE))</f>
        <v/>
      </c>
      <c r="F23" s="12" t="str">
        <f t="shared" si="1"/>
        <v/>
      </c>
      <c r="G23" s="10"/>
      <c r="H23" s="32" t="str">
        <f t="shared" si="0"/>
        <v/>
      </c>
    </row>
    <row r="24" spans="1:12" outlineLevel="1" x14ac:dyDescent="0.25">
      <c r="A24" s="53" t="e">
        <f>VLOOKUP(C24,'Listes des charges'!$I$4:$J$6,2,FALSE)</f>
        <v>#N/A</v>
      </c>
      <c r="B24" s="4"/>
      <c r="C24" s="4" t="str">
        <f>IF(ISNA(VLOOKUP(B24,'Listes des charges'!$B$2:$F$449,2,FALSE)),"",VLOOKUP(B24,'Listes des charges'!$B$2:$F$449,2,FALSE))</f>
        <v/>
      </c>
      <c r="D24" s="18"/>
      <c r="E24" s="11" t="str">
        <f>IF(ISNA(VLOOKUP(B24,'Listes des charges'!$B$2:$F$449,4,FALSE)),"",VLOOKUP(B24,'Listes des charges'!$B$2:$F$449,4,FALSE))</f>
        <v/>
      </c>
      <c r="F24" s="11" t="str">
        <f t="shared" si="1"/>
        <v/>
      </c>
      <c r="G24" s="4"/>
      <c r="H24" s="32" t="str">
        <f t="shared" si="0"/>
        <v/>
      </c>
      <c r="I24" s="28"/>
    </row>
    <row r="25" spans="1:12" outlineLevel="1" x14ac:dyDescent="0.25">
      <c r="A25" s="53" t="e">
        <f>VLOOKUP(C25,'Listes des charges'!$I$4:$J$6,2,FALSE)</f>
        <v>#N/A</v>
      </c>
      <c r="B25" s="10"/>
      <c r="C25" s="10" t="str">
        <f>IF(ISNA(VLOOKUP(B25,'Listes des charges'!$B$2:$F$449,2,FALSE)),"",VLOOKUP(B25,'Listes des charges'!$B$2:$F$449,2,FALSE))</f>
        <v/>
      </c>
      <c r="D25" s="19"/>
      <c r="E25" s="12" t="str">
        <f>IF(ISNA(VLOOKUP(B25,'Listes des charges'!$B$2:$F$449,4,FALSE)),"",VLOOKUP(B25,'Listes des charges'!$B$2:$F$449,4,FALSE))</f>
        <v/>
      </c>
      <c r="F25" s="12" t="str">
        <f t="shared" si="1"/>
        <v/>
      </c>
      <c r="G25" s="10"/>
      <c r="H25" s="32" t="str">
        <f t="shared" si="0"/>
        <v/>
      </c>
    </row>
    <row r="26" spans="1:12" outlineLevel="1" x14ac:dyDescent="0.25">
      <c r="A26" s="53" t="e">
        <f>VLOOKUP(C26,'Listes des charges'!$I$4:$J$6,2,FALSE)</f>
        <v>#N/A</v>
      </c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1"/>
        <v/>
      </c>
      <c r="G26" s="4"/>
      <c r="H26" s="32" t="str">
        <f t="shared" si="0"/>
        <v/>
      </c>
    </row>
    <row r="27" spans="1:12" outlineLevel="1" x14ac:dyDescent="0.25">
      <c r="A27" s="53" t="e">
        <f>VLOOKUP(C27,'Listes des charges'!$I$4:$J$6,2,FALSE)</f>
        <v>#N/A</v>
      </c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1"/>
        <v/>
      </c>
      <c r="G27" s="10"/>
      <c r="H27" s="32" t="str">
        <f t="shared" si="0"/>
        <v/>
      </c>
    </row>
    <row r="28" spans="1:12" outlineLevel="1" x14ac:dyDescent="0.25">
      <c r="A28" s="53" t="e">
        <f>VLOOKUP(C28,'Listes des charges'!$I$4:$J$6,2,FALSE)</f>
        <v>#N/A</v>
      </c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1"/>
        <v/>
      </c>
      <c r="G28" s="4"/>
      <c r="H28" s="32" t="str">
        <f t="shared" si="0"/>
        <v/>
      </c>
    </row>
    <row r="29" spans="1:12" outlineLevel="1" x14ac:dyDescent="0.25">
      <c r="A29" s="53" t="e">
        <f>VLOOKUP(C29,'Listes des charges'!$I$4:$J$6,2,FALSE)</f>
        <v>#N/A</v>
      </c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1"/>
        <v/>
      </c>
      <c r="G29" s="10"/>
      <c r="H29" s="32" t="str">
        <f t="shared" si="0"/>
        <v/>
      </c>
    </row>
    <row r="30" spans="1:12" outlineLevel="1" x14ac:dyDescent="0.25">
      <c r="A30" s="53" t="e">
        <f>VLOOKUP(C30,'Listes des charges'!$I$4:$J$6,2,FALSE)</f>
        <v>#N/A</v>
      </c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1"/>
        <v/>
      </c>
      <c r="G30" s="4"/>
      <c r="H30" s="32" t="str">
        <f t="shared" si="0"/>
        <v/>
      </c>
    </row>
    <row r="31" spans="1:12" outlineLevel="1" x14ac:dyDescent="0.25">
      <c r="A31" s="53" t="e">
        <f>VLOOKUP(C31,'Listes des charges'!$I$4:$J$6,2,FALSE)</f>
        <v>#N/A</v>
      </c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1"/>
        <v/>
      </c>
      <c r="G31" s="10"/>
      <c r="H31" s="32" t="str">
        <f t="shared" si="0"/>
        <v/>
      </c>
    </row>
    <row r="32" spans="1:12" outlineLevel="1" x14ac:dyDescent="0.25">
      <c r="A32" s="53" t="e">
        <f>VLOOKUP(C32,'Listes des charges'!$I$4:$J$6,2,FALSE)</f>
        <v>#N/A</v>
      </c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1"/>
        <v/>
      </c>
      <c r="G32" s="4"/>
      <c r="H32" s="32" t="str">
        <f t="shared" si="0"/>
        <v/>
      </c>
    </row>
    <row r="33" spans="1:8" outlineLevel="1" x14ac:dyDescent="0.25">
      <c r="A33" s="53" t="e">
        <f>VLOOKUP(C33,'Listes des charges'!$I$4:$J$6,2,FALSE)</f>
        <v>#N/A</v>
      </c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1"/>
        <v/>
      </c>
      <c r="G33" s="10"/>
      <c r="H33" s="32" t="str">
        <f t="shared" si="0"/>
        <v/>
      </c>
    </row>
    <row r="34" spans="1:8" outlineLevel="1" x14ac:dyDescent="0.25">
      <c r="A34" s="53" t="e">
        <f>VLOOKUP(C34,'Listes des charges'!$I$4:$J$6,2,FALSE)</f>
        <v>#N/A</v>
      </c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1"/>
        <v/>
      </c>
      <c r="G34" s="4"/>
      <c r="H34" s="32" t="str">
        <f t="shared" si="0"/>
        <v/>
      </c>
    </row>
    <row r="35" spans="1:8" outlineLevel="1" x14ac:dyDescent="0.25">
      <c r="A35" s="53" t="e">
        <f>VLOOKUP(C35,'Listes des charges'!$I$4:$J$6,2,FALSE)</f>
        <v>#N/A</v>
      </c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1"/>
        <v/>
      </c>
      <c r="G35" s="10"/>
      <c r="H35" s="32" t="str">
        <f t="shared" si="0"/>
        <v/>
      </c>
    </row>
    <row r="36" spans="1:8" x14ac:dyDescent="0.25">
      <c r="A36" s="53" t="e">
        <f>VLOOKUP(C36,'Listes des charges'!$I$4:$J$6,2,FALSE)</f>
        <v>#N/A</v>
      </c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1"/>
        <v/>
      </c>
      <c r="G36" s="4"/>
      <c r="H36" s="32" t="str">
        <f t="shared" si="0"/>
        <v/>
      </c>
    </row>
    <row r="37" spans="1:8" x14ac:dyDescent="0.25">
      <c r="A37" s="53" t="e">
        <f>VLOOKUP(C37,'Listes des charges'!$I$4:$J$6,2,FALSE)</f>
        <v>#N/A</v>
      </c>
      <c r="B37" s="25" t="s">
        <v>42</v>
      </c>
      <c r="C37" s="63"/>
      <c r="D37" s="64"/>
      <c r="E37" s="64"/>
      <c r="F37" s="64"/>
      <c r="G37" s="65"/>
      <c r="H37" s="32" t="str">
        <f t="shared" si="0"/>
        <v/>
      </c>
    </row>
    <row r="38" spans="1:8" outlineLevel="1" x14ac:dyDescent="0.25">
      <c r="A38" s="53" t="e">
        <f>VLOOKUP(C38,'Listes des charges'!$I$4:$J$6,2,FALSE)</f>
        <v>#N/A</v>
      </c>
      <c r="B38" s="4"/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str">
        <f t="shared" ref="F38:F57" si="2">IF(B38="","",IF(D38&lt;&gt;"",((D38*E38)/A38),IF(D38="",(E38*2/3)/$K$2)))</f>
        <v/>
      </c>
      <c r="G38" s="4"/>
      <c r="H38" s="32" t="str">
        <f t="shared" si="0"/>
        <v/>
      </c>
    </row>
    <row r="39" spans="1:8" outlineLevel="1" x14ac:dyDescent="0.25">
      <c r="A39" s="53">
        <f>VLOOKUP(C39,'Listes des charges'!$I$4:$J$6,2,FALSE)</f>
        <v>100</v>
      </c>
      <c r="B39" s="10" t="s">
        <v>201</v>
      </c>
      <c r="C39" s="10" t="str">
        <f>IF(ISNA(VLOOKUP(B39,'Listes des charges'!$B$2:$F$449,2,FALSE)),"",VLOOKUP(B39,'Listes des charges'!$B$2:$F$449,2,FALSE))</f>
        <v>Ltre</v>
      </c>
      <c r="D39" s="51">
        <v>0.5</v>
      </c>
      <c r="E39" s="12">
        <f>IF(ISNA(VLOOKUP(B39,'Listes des charges'!$B$2:$F$449,4,FALSE)),"",VLOOKUP(B39,'Listes des charges'!$B$2:$F$449,4,FALSE))</f>
        <v>7.2</v>
      </c>
      <c r="F39" s="52">
        <f>IF(B39="","",IF(D39&lt;&gt;"",((D39*E39)/A39),IF(D39="",(E39*2/3)/$K$2)))</f>
        <v>3.6000000000000004E-2</v>
      </c>
      <c r="G39" s="10"/>
      <c r="H39" s="32">
        <f t="shared" si="0"/>
        <v>1</v>
      </c>
    </row>
    <row r="40" spans="1:8" outlineLevel="1" x14ac:dyDescent="0.25">
      <c r="A40" s="53" t="e">
        <f>VLOOKUP(C40,'Listes des charges'!$I$4:$J$6,2,FALSE)</f>
        <v>#N/A</v>
      </c>
      <c r="B40" s="4"/>
      <c r="C40" s="4" t="str">
        <f>IF(ISNA(VLOOKUP(B40,'Listes des charges'!$B$2:$F$449,2,FALSE)),"",VLOOKUP(B40,'Listes des charges'!$B$2:$F$449,2,FALSE))</f>
        <v/>
      </c>
      <c r="D40" s="18"/>
      <c r="E40" s="11" t="str">
        <f>IF(ISNA(VLOOKUP(B40,'Listes des charges'!$B$2:$F$449,4,FALSE)),"",VLOOKUP(B40,'Listes des charges'!$B$2:$F$449,4,FALSE))</f>
        <v/>
      </c>
      <c r="F40" s="11" t="str">
        <f t="shared" si="2"/>
        <v/>
      </c>
      <c r="G40" s="4"/>
      <c r="H40" s="32" t="str">
        <f t="shared" si="0"/>
        <v/>
      </c>
    </row>
    <row r="41" spans="1:8" outlineLevel="1" x14ac:dyDescent="0.25">
      <c r="A41" s="53" t="e">
        <f>VLOOKUP(C41,'Listes des charges'!$I$4:$J$6,2,FALSE)</f>
        <v>#N/A</v>
      </c>
      <c r="B41" s="10"/>
      <c r="C41" s="10" t="str">
        <f>IF(ISNA(VLOOKUP(B41,'Listes des charges'!$B$2:$F$449,2,FALSE)),"",VLOOKUP(B41,'Listes des charges'!$B$2:$F$449,2,FALSE))</f>
        <v/>
      </c>
      <c r="D41" s="19"/>
      <c r="E41" s="12" t="str">
        <f>IF(ISNA(VLOOKUP(B41,'Listes des charges'!$B$2:$F$449,4,FALSE)),"",VLOOKUP(B41,'Listes des charges'!$B$2:$F$449,4,FALSE))</f>
        <v/>
      </c>
      <c r="F41" s="12" t="str">
        <f t="shared" si="2"/>
        <v/>
      </c>
      <c r="G41" s="10"/>
      <c r="H41" s="32" t="str">
        <f t="shared" si="0"/>
        <v/>
      </c>
    </row>
    <row r="42" spans="1:8" outlineLevel="1" x14ac:dyDescent="0.25">
      <c r="A42" s="53" t="e">
        <f>VLOOKUP(C42,'Listes des charges'!$I$4:$J$6,2,FALSE)</f>
        <v>#N/A</v>
      </c>
      <c r="B42" s="4"/>
      <c r="C42" s="4" t="str">
        <f>IF(ISNA(VLOOKUP(B42,'Listes des charges'!$B$2:$F$449,2,FALSE)),"",VLOOKUP(B42,'Listes des charges'!$B$2:$F$449,2,FALSE))</f>
        <v/>
      </c>
      <c r="D42" s="18"/>
      <c r="E42" s="11" t="str">
        <f>IF(ISNA(VLOOKUP(B42,'Listes des charges'!$B$2:$F$449,4,FALSE)),"",VLOOKUP(B42,'Listes des charges'!$B$2:$F$449,4,FALSE))</f>
        <v/>
      </c>
      <c r="F42" s="11" t="str">
        <f t="shared" si="2"/>
        <v/>
      </c>
      <c r="G42" s="4"/>
      <c r="H42" s="32" t="str">
        <f t="shared" si="0"/>
        <v/>
      </c>
    </row>
    <row r="43" spans="1:8" outlineLevel="1" x14ac:dyDescent="0.25">
      <c r="A43" s="53" t="e">
        <f>VLOOKUP(C43,'Listes des charges'!$I$4:$J$6,2,FALSE)</f>
        <v>#N/A</v>
      </c>
      <c r="B43" s="10"/>
      <c r="C43" s="10" t="str">
        <f>IF(ISNA(VLOOKUP(B43,'Listes des charges'!$B$2:$F$449,2,FALSE)),"",VLOOKUP(B43,'Listes des charges'!$B$2:$F$449,2,FALSE))</f>
        <v/>
      </c>
      <c r="D43" s="19"/>
      <c r="E43" s="12" t="str">
        <f>IF(ISNA(VLOOKUP(B43,'Listes des charges'!$B$2:$F$449,4,FALSE)),"",VLOOKUP(B43,'Listes des charges'!$B$2:$F$449,4,FALSE))</f>
        <v/>
      </c>
      <c r="F43" s="12" t="str">
        <f t="shared" si="2"/>
        <v/>
      </c>
      <c r="G43" s="10"/>
      <c r="H43" s="32" t="str">
        <f t="shared" si="0"/>
        <v/>
      </c>
    </row>
    <row r="44" spans="1:8" outlineLevel="1" x14ac:dyDescent="0.25">
      <c r="A44" s="53" t="e">
        <f>VLOOKUP(C44,'Listes des charges'!$I$4:$J$6,2,FALSE)</f>
        <v>#N/A</v>
      </c>
      <c r="B44" s="4"/>
      <c r="C44" s="4" t="str">
        <f>IF(ISNA(VLOOKUP(B44,'Listes des charges'!$B$2:$F$449,2,FALSE)),"",VLOOKUP(B44,'Listes des charges'!$B$2:$F$449,2,FALSE))</f>
        <v/>
      </c>
      <c r="D44" s="18"/>
      <c r="E44" s="11" t="str">
        <f>IF(ISNA(VLOOKUP(B44,'Listes des charges'!$B$2:$F$449,4,FALSE)),"",VLOOKUP(B44,'Listes des charges'!$B$2:$F$449,4,FALSE))</f>
        <v/>
      </c>
      <c r="F44" s="11" t="str">
        <f t="shared" si="2"/>
        <v/>
      </c>
      <c r="G44" s="4"/>
      <c r="H44" s="32" t="str">
        <f t="shared" si="0"/>
        <v/>
      </c>
    </row>
    <row r="45" spans="1:8" outlineLevel="1" x14ac:dyDescent="0.25">
      <c r="A45" s="53" t="e">
        <f>VLOOKUP(C45,'Listes des charges'!$I$4:$J$6,2,FALSE)</f>
        <v>#N/A</v>
      </c>
      <c r="B45" s="10"/>
      <c r="C45" s="10" t="str">
        <f>IF(ISNA(VLOOKUP(B45,'Listes des charges'!$B$2:$F$449,2,FALSE)),"",VLOOKUP(B45,'Listes des charges'!$B$2:$F$449,2,FALSE))</f>
        <v/>
      </c>
      <c r="D45" s="19"/>
      <c r="E45" s="12" t="str">
        <f>IF(ISNA(VLOOKUP(B45,'Listes des charges'!$B$2:$F$449,4,FALSE)),"",VLOOKUP(B45,'Listes des charges'!$B$2:$F$449,4,FALSE))</f>
        <v/>
      </c>
      <c r="F45" s="12" t="str">
        <f t="shared" si="2"/>
        <v/>
      </c>
      <c r="G45" s="10"/>
      <c r="H45" s="32" t="str">
        <f t="shared" si="0"/>
        <v/>
      </c>
    </row>
    <row r="46" spans="1:8" outlineLevel="1" x14ac:dyDescent="0.25">
      <c r="A46" s="53" t="e">
        <f>VLOOKUP(C46,'Listes des charges'!$I$4:$J$6,2,FALSE)</f>
        <v>#N/A</v>
      </c>
      <c r="B46" s="4"/>
      <c r="C46" s="4" t="str">
        <f>IF(ISNA(VLOOKUP(B46,'Listes des charges'!$B$2:$F$449,2,FALSE)),"",VLOOKUP(B46,'Listes des charges'!$B$2:$F$449,2,FALSE))</f>
        <v/>
      </c>
      <c r="D46" s="18"/>
      <c r="E46" s="11" t="str">
        <f>IF(ISNA(VLOOKUP(B46,'Listes des charges'!$B$2:$F$449,4,FALSE)),"",VLOOKUP(B46,'Listes des charges'!$B$2:$F$449,4,FALSE))</f>
        <v/>
      </c>
      <c r="F46" s="11" t="str">
        <f t="shared" si="2"/>
        <v/>
      </c>
      <c r="G46" s="4"/>
      <c r="H46" s="32" t="str">
        <f t="shared" si="0"/>
        <v/>
      </c>
    </row>
    <row r="47" spans="1:8" outlineLevel="1" x14ac:dyDescent="0.25">
      <c r="A47" s="53" t="e">
        <f>VLOOKUP(C47,'Listes des charges'!$I$4:$J$6,2,FALSE)</f>
        <v>#N/A</v>
      </c>
      <c r="B47" s="10"/>
      <c r="C47" s="10" t="str">
        <f>IF(ISNA(VLOOKUP(B47,'Listes des charges'!$B$2:$F$449,2,FALSE)),"",VLOOKUP(B47,'Listes des charges'!$B$2:$F$449,2,FALSE))</f>
        <v/>
      </c>
      <c r="D47" s="19"/>
      <c r="E47" s="12" t="str">
        <f>IF(ISNA(VLOOKUP(B47,'Listes des charges'!$B$2:$F$449,4,FALSE)),"",VLOOKUP(B47,'Listes des charges'!$B$2:$F$449,4,FALSE))</f>
        <v/>
      </c>
      <c r="F47" s="12" t="str">
        <f t="shared" si="2"/>
        <v/>
      </c>
      <c r="G47" s="10"/>
      <c r="H47" s="32" t="str">
        <f t="shared" si="0"/>
        <v/>
      </c>
    </row>
    <row r="48" spans="1:8" outlineLevel="1" x14ac:dyDescent="0.25">
      <c r="A48" s="53" t="e">
        <f>VLOOKUP(C48,'Listes des charges'!$I$4:$J$6,2,FALSE)</f>
        <v>#N/A</v>
      </c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2"/>
        <v/>
      </c>
      <c r="G48" s="4"/>
      <c r="H48" s="32" t="str">
        <f t="shared" si="0"/>
        <v/>
      </c>
    </row>
    <row r="49" spans="1:8" outlineLevel="1" x14ac:dyDescent="0.25">
      <c r="A49" s="53" t="e">
        <f>VLOOKUP(C49,'Listes des charges'!$I$4:$J$6,2,FALSE)</f>
        <v>#N/A</v>
      </c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2"/>
        <v/>
      </c>
      <c r="G49" s="10"/>
      <c r="H49" s="32" t="str">
        <f t="shared" si="0"/>
        <v/>
      </c>
    </row>
    <row r="50" spans="1:8" outlineLevel="1" x14ac:dyDescent="0.25">
      <c r="A50" s="53" t="e">
        <f>VLOOKUP(C50,'Listes des charges'!$I$4:$J$6,2,FALSE)</f>
        <v>#N/A</v>
      </c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2"/>
        <v/>
      </c>
      <c r="G50" s="4"/>
      <c r="H50" s="32" t="str">
        <f t="shared" si="0"/>
        <v/>
      </c>
    </row>
    <row r="51" spans="1:8" outlineLevel="1" x14ac:dyDescent="0.25">
      <c r="A51" s="53" t="e">
        <f>VLOOKUP(C51,'Listes des charges'!$I$4:$J$6,2,FALSE)</f>
        <v>#N/A</v>
      </c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2"/>
        <v/>
      </c>
      <c r="G51" s="10"/>
      <c r="H51" s="32" t="str">
        <f t="shared" si="0"/>
        <v/>
      </c>
    </row>
    <row r="52" spans="1:8" outlineLevel="1" x14ac:dyDescent="0.25">
      <c r="A52" s="53" t="e">
        <f>VLOOKUP(C52,'Listes des charges'!$I$4:$J$6,2,FALSE)</f>
        <v>#N/A</v>
      </c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2"/>
        <v/>
      </c>
      <c r="G52" s="4"/>
      <c r="H52" s="32" t="str">
        <f t="shared" si="0"/>
        <v/>
      </c>
    </row>
    <row r="53" spans="1:8" outlineLevel="1" x14ac:dyDescent="0.25">
      <c r="A53" s="53" t="e">
        <f>VLOOKUP(C53,'Listes des charges'!$I$4:$J$6,2,FALSE)</f>
        <v>#N/A</v>
      </c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2"/>
        <v/>
      </c>
      <c r="G53" s="10"/>
      <c r="H53" s="32" t="str">
        <f t="shared" si="0"/>
        <v/>
      </c>
    </row>
    <row r="54" spans="1:8" outlineLevel="1" x14ac:dyDescent="0.25">
      <c r="A54" s="53" t="e">
        <f>VLOOKUP(C54,'Listes des charges'!$I$4:$J$6,2,FALSE)</f>
        <v>#N/A</v>
      </c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2"/>
        <v/>
      </c>
      <c r="G54" s="4"/>
      <c r="H54" s="32" t="str">
        <f t="shared" si="0"/>
        <v/>
      </c>
    </row>
    <row r="55" spans="1:8" outlineLevel="1" x14ac:dyDescent="0.25">
      <c r="A55" s="53" t="e">
        <f>VLOOKUP(C55,'Listes des charges'!$I$4:$J$6,2,FALSE)</f>
        <v>#N/A</v>
      </c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2"/>
        <v/>
      </c>
      <c r="G55" s="10"/>
      <c r="H55" s="32" t="str">
        <f t="shared" si="0"/>
        <v/>
      </c>
    </row>
    <row r="56" spans="1:8" outlineLevel="1" x14ac:dyDescent="0.25">
      <c r="A56" s="53" t="e">
        <f>VLOOKUP(C56,'Listes des charges'!$I$4:$J$6,2,FALSE)</f>
        <v>#N/A</v>
      </c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2"/>
        <v/>
      </c>
      <c r="G56" s="4"/>
      <c r="H56" s="32" t="str">
        <f t="shared" si="0"/>
        <v/>
      </c>
    </row>
    <row r="57" spans="1:8" outlineLevel="1" x14ac:dyDescent="0.25">
      <c r="A57" s="53" t="e">
        <f>VLOOKUP(C57,'Listes des charges'!$I$4:$J$6,2,FALSE)</f>
        <v>#N/A</v>
      </c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2"/>
        <v/>
      </c>
      <c r="G57" s="10"/>
      <c r="H57" s="32" t="str">
        <f t="shared" si="0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B1:L57"/>
  <sheetViews>
    <sheetView workbookViewId="0">
      <selection activeCell="F9" sqref="F9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/>
      <c r="D2" s="68"/>
      <c r="F2" s="7" t="s">
        <v>19</v>
      </c>
      <c r="G2" s="15"/>
      <c r="I2" s="75" t="s">
        <v>20</v>
      </c>
      <c r="J2" s="76"/>
      <c r="K2" s="69"/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/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>
        <f>SUM(F6:F36)</f>
        <v>0</v>
      </c>
    </row>
    <row r="7" spans="2:12" ht="15" customHeight="1" x14ac:dyDescent="0.25">
      <c r="B7" s="10"/>
      <c r="C7" s="10" t="str">
        <f>IF(ISNA(VLOOKUP(B7,'Listes des charges'!$B$2:$F$449,2,FALSE)),"",VLOOKUP(B7,'Listes des charges'!$B$2:$F$449,2,FALSE))</f>
        <v/>
      </c>
      <c r="D7" s="19"/>
      <c r="E7" s="12" t="str">
        <f>IF(ISNA(VLOOKUP(B7,'Listes des charges'!$B$2:$F$449,4,FALSE)),"",VLOOKUP(B7,'Listes des charges'!$B$2:$F$449,4,FALSE))</f>
        <v/>
      </c>
      <c r="F7" s="12" t="str">
        <f t="shared" ref="F7:F57" si="0">IF(B7="","",IF(D7&lt;&gt;"",((D7*E7)/1000),IF(D7="",(E7*2/3)/$K$2)))</f>
        <v/>
      </c>
      <c r="G7" s="10"/>
      <c r="H7" s="32" t="str">
        <f t="shared" ref="H7:H57" si="1">IF(AND(F7&gt;0,F7&lt;&gt;""),1,"")</f>
        <v/>
      </c>
      <c r="I7" s="66" t="s">
        <v>54</v>
      </c>
      <c r="J7" s="66"/>
      <c r="K7" s="66"/>
      <c r="L7" s="21">
        <f>SUM(F37:F80)</f>
        <v>0</v>
      </c>
    </row>
    <row r="8" spans="2:12" ht="15" customHeight="1" x14ac:dyDescent="0.25">
      <c r="B8" s="4"/>
      <c r="C8" s="4" t="str">
        <f>IF(ISNA(VLOOKUP(B8,'Listes des charges'!$B$2:$F$449,2,FALSE)),"",VLOOKUP(B8,'Listes des charges'!$B$2:$F$449,2,FALSE))</f>
        <v/>
      </c>
      <c r="D8" s="18"/>
      <c r="E8" s="11" t="str">
        <f>IF(ISNA(VLOOKUP(B8,'Listes des charges'!$B$2:$F$449,4,FALSE)),"",VLOOKUP(B8,'Listes des charges'!$B$2:$F$449,4,FALSE))</f>
        <v/>
      </c>
      <c r="F8" s="11" t="str">
        <f t="shared" si="0"/>
        <v/>
      </c>
      <c r="G8" s="4"/>
      <c r="H8" s="32" t="str">
        <f t="shared" si="1"/>
        <v/>
      </c>
      <c r="I8" s="67" t="s">
        <v>4</v>
      </c>
      <c r="J8" s="67"/>
      <c r="K8" s="67"/>
      <c r="L8" s="22">
        <f>L6+L7</f>
        <v>0</v>
      </c>
    </row>
    <row r="9" spans="2:12" ht="15" customHeight="1" x14ac:dyDescent="0.25">
      <c r="B9" s="10"/>
      <c r="C9" s="10" t="str">
        <f>IF(ISNA(VLOOKUP(B9,'Listes des charges'!$B$2:$F$449,2,FALSE)),"",VLOOKUP(B9,'Listes des charges'!$B$2:$F$449,2,FALSE))</f>
        <v/>
      </c>
      <c r="D9" s="19"/>
      <c r="E9" s="12" t="str">
        <f>IF(ISNA(VLOOKUP(B9,'Listes des charges'!$B$2:$F$449,4,FALSE)),"",VLOOKUP(B9,'Listes des charges'!$B$2:$F$449,4,FALSE))</f>
        <v/>
      </c>
      <c r="F9" s="12" t="str">
        <f t="shared" si="0"/>
        <v/>
      </c>
      <c r="G9" s="10"/>
      <c r="H9" s="32" t="str">
        <f t="shared" si="1"/>
        <v/>
      </c>
      <c r="I9" s="66" t="s">
        <v>5</v>
      </c>
      <c r="J9" s="66"/>
      <c r="K9" s="66"/>
      <c r="L9" s="21" t="e">
        <f>AVERAGE(F:F)</f>
        <v>#DIV/0!</v>
      </c>
    </row>
    <row r="10" spans="2:12" ht="18.75" customHeight="1" x14ac:dyDescent="0.25">
      <c r="B10" s="4"/>
      <c r="C10" s="4" t="str">
        <f>IF(ISNA(VLOOKUP(B10,'Listes des charges'!$B$2:$F$449,2,FALSE)),"",VLOOKUP(B10,'Listes des charges'!$B$2:$F$449,2,FALSE))</f>
        <v/>
      </c>
      <c r="D10" s="18"/>
      <c r="E10" s="11" t="str">
        <f>IF(ISNA(VLOOKUP(B10,'Listes des charges'!$B$2:$F$449,4,FALSE)),"",VLOOKUP(B10,'Listes des charges'!$B$2:$F$449,4,FALSE))</f>
        <v/>
      </c>
      <c r="F10" s="11" t="str">
        <f t="shared" si="0"/>
        <v/>
      </c>
      <c r="G10" s="4"/>
      <c r="H10" s="32" t="str">
        <f t="shared" si="1"/>
        <v/>
      </c>
      <c r="I10" s="67" t="s">
        <v>6</v>
      </c>
      <c r="J10" s="67"/>
      <c r="K10" s="67"/>
      <c r="L10" s="26" t="e">
        <f>L7/L5</f>
        <v>#DIV/0!</v>
      </c>
    </row>
    <row r="11" spans="2:12" ht="18.75" customHeight="1" x14ac:dyDescent="0.25">
      <c r="B11" s="10"/>
      <c r="C11" s="10" t="str">
        <f>IF(ISNA(VLOOKUP(B11,'Listes des charges'!$B$2:$F$449,2,FALSE)),"",VLOOKUP(B11,'Listes des charges'!$B$2:$F$449,2,FALSE))</f>
        <v/>
      </c>
      <c r="D11" s="19"/>
      <c r="E11" s="12" t="str">
        <f>IF(ISNA(VLOOKUP(B11,'Listes des charges'!$B$2:$F$449,4,FALSE)),"",VLOOKUP(B11,'Listes des charges'!$B$2:$F$449,4,FALSE))</f>
        <v/>
      </c>
      <c r="F11" s="12" t="str">
        <f t="shared" si="0"/>
        <v/>
      </c>
      <c r="G11" s="10"/>
      <c r="H11" s="32" t="str">
        <f t="shared" si="1"/>
        <v/>
      </c>
      <c r="I11" s="66" t="s">
        <v>57</v>
      </c>
      <c r="J11" s="66"/>
      <c r="K11" s="66"/>
      <c r="L11" s="23" t="e">
        <f>L6/L5</f>
        <v>#DIV/0!</v>
      </c>
    </row>
    <row r="12" spans="2:12" ht="18.75" customHeight="1" x14ac:dyDescent="0.25">
      <c r="B12" s="4"/>
      <c r="C12" s="4" t="str">
        <f>IF(ISNA(VLOOKUP(B12,'Listes des charges'!$B$2:$F$449,2,FALSE)),"",VLOOKUP(B12,'Listes des charges'!$B$2:$F$449,2,FALSE))</f>
        <v/>
      </c>
      <c r="D12" s="18"/>
      <c r="E12" s="11" t="str">
        <f>IF(ISNA(VLOOKUP(B12,'Listes des charges'!$B$2:$F$449,4,FALSE)),"",VLOOKUP(B12,'Listes des charges'!$B$2:$F$449,4,FALSE))</f>
        <v/>
      </c>
      <c r="F12" s="11" t="str">
        <f t="shared" si="0"/>
        <v/>
      </c>
      <c r="G12" s="11"/>
      <c r="H12" s="32" t="str">
        <f t="shared" si="1"/>
        <v/>
      </c>
      <c r="I12" s="67" t="s">
        <v>7</v>
      </c>
      <c r="J12" s="67"/>
      <c r="K12" s="67"/>
      <c r="L12" s="22">
        <f>L7*G2</f>
        <v>0</v>
      </c>
    </row>
    <row r="13" spans="2:12" ht="15.75" customHeight="1" x14ac:dyDescent="0.25">
      <c r="B13" s="10"/>
      <c r="C13" s="10" t="str">
        <f>IF(ISNA(VLOOKUP(B13,'Listes des charges'!$B$2:$F$449,2,FALSE)),"",VLOOKUP(B13,'Listes des charges'!$B$2:$F$449,2,FALSE))</f>
        <v/>
      </c>
      <c r="D13" s="19"/>
      <c r="E13" s="12" t="str">
        <f>IF(ISNA(VLOOKUP(B13,'Listes des charges'!$B$2:$F$449,4,FALSE)),"",VLOOKUP(B13,'Listes des charges'!$B$2:$F$449,4,FALSE))</f>
        <v/>
      </c>
      <c r="F13" s="12" t="str">
        <f t="shared" si="0"/>
        <v/>
      </c>
      <c r="G13" s="10"/>
      <c r="H13" s="32" t="str">
        <f t="shared" si="1"/>
        <v/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4"/>
      <c r="C14" s="4" t="str">
        <f>IF(ISNA(VLOOKUP(B14,'Listes des charges'!$B$2:$F$449,2,FALSE)),"",VLOOKUP(B14,'Listes des charges'!$B$2:$F$449,2,FALSE))</f>
        <v/>
      </c>
      <c r="D14" s="18"/>
      <c r="E14" s="11" t="str">
        <f>IF(ISNA(VLOOKUP(B14,'Listes des charges'!$B$2:$F$449,4,FALSE)),"",VLOOKUP(B14,'Listes des charges'!$B$2:$F$449,4,FALSE))</f>
        <v/>
      </c>
      <c r="F14" s="11" t="str">
        <f t="shared" si="0"/>
        <v/>
      </c>
      <c r="G14" s="4"/>
      <c r="H14" s="32" t="str">
        <f t="shared" si="1"/>
        <v/>
      </c>
      <c r="I14" s="67" t="s">
        <v>56</v>
      </c>
      <c r="J14" s="67"/>
      <c r="K14" s="67"/>
      <c r="L14" s="22">
        <f>L12+(L12*L13)</f>
        <v>0</v>
      </c>
    </row>
    <row r="15" spans="2:12" ht="15" customHeight="1" x14ac:dyDescent="0.25">
      <c r="B15" s="10"/>
      <c r="C15" s="10" t="str">
        <f>IF(ISNA(VLOOKUP(B15,'Listes des charges'!$B$2:$F$449,2,FALSE)),"",VLOOKUP(B15,'Listes des charges'!$B$2:$F$449,2,FALSE))</f>
        <v/>
      </c>
      <c r="D15" s="19"/>
      <c r="E15" s="12" t="str">
        <f>IF(ISNA(VLOOKUP(B15,'Listes des charges'!$B$2:$F$449,4,FALSE)),"",VLOOKUP(B15,'Listes des charges'!$B$2:$F$449,4,FALSE))</f>
        <v/>
      </c>
      <c r="F15" s="12" t="str">
        <f t="shared" si="0"/>
        <v/>
      </c>
      <c r="G15" s="10"/>
      <c r="H15" s="32" t="str">
        <f t="shared" si="1"/>
        <v/>
      </c>
      <c r="I15" s="66" t="s">
        <v>53</v>
      </c>
      <c r="J15" s="66"/>
      <c r="K15" s="66"/>
      <c r="L15" s="21">
        <f>L5-L7</f>
        <v>0</v>
      </c>
    </row>
    <row r="16" spans="2:12" ht="18.75" customHeight="1" x14ac:dyDescent="0.25">
      <c r="B16" s="4"/>
      <c r="C16" s="4" t="str">
        <f>IF(ISNA(VLOOKUP(B16,'Listes des charges'!$B$2:$F$449,2,FALSE)),"",VLOOKUP(B16,'Listes des charges'!$B$2:$F$449,2,FALSE))</f>
        <v/>
      </c>
      <c r="D16" s="18"/>
      <c r="E16" s="11" t="str">
        <f>IF(ISNA(VLOOKUP(B16,'Listes des charges'!$B$2:$F$449,4,FALSE)),"",VLOOKUP(B16,'Listes des charges'!$B$2:$F$449,4,FALSE))</f>
        <v/>
      </c>
      <c r="F16" s="11" t="str">
        <f t="shared" si="0"/>
        <v/>
      </c>
      <c r="G16" s="4"/>
      <c r="H16" s="32" t="str">
        <f t="shared" si="1"/>
        <v/>
      </c>
      <c r="I16" s="67" t="s">
        <v>59</v>
      </c>
      <c r="J16" s="67"/>
      <c r="K16" s="67"/>
      <c r="L16" s="26" t="e">
        <f>L15/L5</f>
        <v>#DIV/0!</v>
      </c>
    </row>
    <row r="17" spans="2:12" ht="18.75" customHeight="1" x14ac:dyDescent="0.25">
      <c r="B17" s="10"/>
      <c r="C17" s="10" t="str">
        <f>IF(ISNA(VLOOKUP(B17,'Listes des charges'!$B$2:$F$449,2,FALSE)),"",VLOOKUP(B17,'Listes des charges'!$B$2:$F$449,2,FALSE))</f>
        <v/>
      </c>
      <c r="D17" s="19"/>
      <c r="E17" s="12" t="str">
        <f>IF(ISNA(VLOOKUP(B17,'Listes des charges'!$B$2:$F$449,4,FALSE)),"",VLOOKUP(B17,'Listes des charges'!$B$2:$F$449,4,FALSE))</f>
        <v/>
      </c>
      <c r="F17" s="12" t="str">
        <f t="shared" si="0"/>
        <v/>
      </c>
      <c r="G17" s="10"/>
      <c r="H17" s="32" t="str">
        <f t="shared" si="1"/>
        <v/>
      </c>
      <c r="I17" s="66" t="s">
        <v>50</v>
      </c>
      <c r="J17" s="66"/>
      <c r="K17" s="66"/>
      <c r="L17" s="21">
        <f>L5-L8</f>
        <v>0</v>
      </c>
    </row>
    <row r="18" spans="2:12" ht="15.75" customHeight="1" x14ac:dyDescent="0.25">
      <c r="B18" s="4"/>
      <c r="C18" s="4" t="str">
        <f>IF(ISNA(VLOOKUP(B18,'Listes des charges'!$B$2:$F$449,2,FALSE)),"",VLOOKUP(B18,'Listes des charges'!$B$2:$F$449,2,FALSE))</f>
        <v/>
      </c>
      <c r="D18" s="18"/>
      <c r="E18" s="11" t="str">
        <f>IF(ISNA(VLOOKUP(B18,'Listes des charges'!$B$2:$F$449,4,FALSE)),"",VLOOKUP(B18,'Listes des charges'!$B$2:$F$449,4,FALSE))</f>
        <v/>
      </c>
      <c r="F18" s="11" t="str">
        <f t="shared" si="0"/>
        <v/>
      </c>
      <c r="G18" s="4"/>
      <c r="H18" s="32" t="str">
        <f t="shared" si="1"/>
        <v/>
      </c>
      <c r="I18" s="67" t="s">
        <v>58</v>
      </c>
      <c r="J18" s="67"/>
      <c r="K18" s="67"/>
      <c r="L18" s="26" t="e">
        <f>L17/L5</f>
        <v>#DIV/0!</v>
      </c>
    </row>
    <row r="19" spans="2:12" ht="20.25" customHeight="1" outlineLevel="1" x14ac:dyDescent="0.25">
      <c r="B19" s="10"/>
      <c r="C19" s="10" t="str">
        <f>IF(ISNA(VLOOKUP(B19,'Listes des charges'!$B$2:$F$449,2,FALSE)),"",VLOOKUP(B19,'Listes des charges'!$B$2:$F$449,2,FALSE))</f>
        <v/>
      </c>
      <c r="D19" s="19"/>
      <c r="E19" s="12" t="str">
        <f>IF(ISNA(VLOOKUP(B19,'Listes des charges'!$B$2:$F$449,4,FALSE)),"",VLOOKUP(B19,'Listes des charges'!$B$2:$F$449,4,FALSE))</f>
        <v/>
      </c>
      <c r="F19" s="12" t="str">
        <f t="shared" si="0"/>
        <v/>
      </c>
      <c r="G19" s="10"/>
      <c r="H19" s="32" t="str">
        <f t="shared" si="1"/>
        <v/>
      </c>
      <c r="I19" s="66" t="s">
        <v>51</v>
      </c>
      <c r="J19" s="66"/>
      <c r="K19" s="66"/>
      <c r="L19" s="21">
        <f>L17*K2</f>
        <v>0</v>
      </c>
    </row>
    <row r="20" spans="2:12" ht="15.75" outlineLevel="1" x14ac:dyDescent="0.25">
      <c r="B20" s="4"/>
      <c r="C20" s="4" t="str">
        <f>IF(ISNA(VLOOKUP(B20,'Listes des charges'!$B$2:$F$449,2,FALSE)),"",VLOOKUP(B20,'Listes des charges'!$B$2:$F$449,2,FALSE))</f>
        <v/>
      </c>
      <c r="D20" s="18"/>
      <c r="E20" s="11" t="str">
        <f>IF(ISNA(VLOOKUP(B20,'Listes des charges'!$B$2:$F$449,4,FALSE)),"",VLOOKUP(B20,'Listes des charges'!$B$2:$F$449,4,FALSE))</f>
        <v/>
      </c>
      <c r="F20" s="11" t="str">
        <f t="shared" si="0"/>
        <v/>
      </c>
      <c r="G20" s="4"/>
      <c r="H20" s="32" t="str">
        <f t="shared" si="1"/>
        <v/>
      </c>
      <c r="I20" s="67" t="s">
        <v>52</v>
      </c>
      <c r="J20" s="67"/>
      <c r="K20" s="67"/>
      <c r="L20" s="22">
        <f>L19*12</f>
        <v>0</v>
      </c>
    </row>
    <row r="21" spans="2:12" outlineLevel="1" x14ac:dyDescent="0.25">
      <c r="B21" s="10"/>
      <c r="C21" s="10" t="str">
        <f>IF(ISNA(VLOOKUP(B21,'Listes des charges'!$B$2:$F$449,2,FALSE)),"",VLOOKUP(B21,'Listes des charges'!$B$2:$F$449,2,FALSE))</f>
        <v/>
      </c>
      <c r="D21" s="19"/>
      <c r="E21" s="12" t="str">
        <f>IF(ISNA(VLOOKUP(B21,'Listes des charges'!$B$2:$F$449,4,FALSE)),"",VLOOKUP(B21,'Listes des charges'!$B$2:$F$449,4,FALSE))</f>
        <v/>
      </c>
      <c r="F21" s="12" t="str">
        <f t="shared" si="0"/>
        <v/>
      </c>
      <c r="G21" s="10"/>
      <c r="H21" s="32" t="str">
        <f t="shared" si="1"/>
        <v/>
      </c>
    </row>
    <row r="22" spans="2:12" outlineLevel="1" x14ac:dyDescent="0.25">
      <c r="B22" s="4"/>
      <c r="C22" s="4" t="str">
        <f>IF(ISNA(VLOOKUP(B22,'Listes des charges'!$B$2:$F$449,2,FALSE)),"",VLOOKUP(B22,'Listes des charges'!$B$2:$F$449,2,FALSE))</f>
        <v/>
      </c>
      <c r="D22" s="18"/>
      <c r="E22" s="11" t="str">
        <f>IF(ISNA(VLOOKUP(B22,'Listes des charges'!$B$2:$F$449,4,FALSE)),"",VLOOKUP(B22,'Listes des charges'!$B$2:$F$449,4,FALSE))</f>
        <v/>
      </c>
      <c r="F22" s="11" t="str">
        <f t="shared" si="0"/>
        <v/>
      </c>
      <c r="G22" s="4"/>
      <c r="H22" s="32" t="str">
        <f t="shared" si="1"/>
        <v/>
      </c>
    </row>
    <row r="23" spans="2:12" outlineLevel="1" x14ac:dyDescent="0.25">
      <c r="B23" s="10"/>
      <c r="C23" s="10" t="str">
        <f>IF(ISNA(VLOOKUP(B23,'Listes des charges'!$B$2:$F$449,2,FALSE)),"",VLOOKUP(B23,'Listes des charges'!$B$2:$F$449,2,FALSE))</f>
        <v/>
      </c>
      <c r="D23" s="19"/>
      <c r="E23" s="12" t="str">
        <f>IF(ISNA(VLOOKUP(B23,'Listes des charges'!$B$2:$F$449,4,FALSE)),"",VLOOKUP(B23,'Listes des charges'!$B$2:$F$449,4,FALSE))</f>
        <v/>
      </c>
      <c r="F23" s="12" t="str">
        <f t="shared" si="0"/>
        <v/>
      </c>
      <c r="G23" s="10"/>
      <c r="H23" s="32" t="str">
        <f t="shared" si="1"/>
        <v/>
      </c>
    </row>
    <row r="24" spans="2:12" outlineLevel="1" x14ac:dyDescent="0.25">
      <c r="B24" s="4"/>
      <c r="C24" s="4" t="str">
        <f>IF(ISNA(VLOOKUP(B24,'Listes des charges'!$B$2:$F$449,2,FALSE)),"",VLOOKUP(B24,'Listes des charges'!$B$2:$F$449,2,FALSE))</f>
        <v/>
      </c>
      <c r="D24" s="18"/>
      <c r="E24" s="11" t="str">
        <f>IF(ISNA(VLOOKUP(B24,'Listes des charges'!$B$2:$F$449,4,FALSE)),"",VLOOKUP(B24,'Listes des charges'!$B$2:$F$449,4,FALSE))</f>
        <v/>
      </c>
      <c r="F24" s="11" t="str">
        <f t="shared" si="0"/>
        <v/>
      </c>
      <c r="G24" s="4"/>
      <c r="H24" s="32" t="str">
        <f t="shared" si="1"/>
        <v/>
      </c>
      <c r="I24" s="28"/>
    </row>
    <row r="25" spans="2:12" outlineLevel="1" x14ac:dyDescent="0.25">
      <c r="B25" s="10"/>
      <c r="C25" s="10" t="str">
        <f>IF(ISNA(VLOOKUP(B25,'Listes des charges'!$B$2:$F$449,2,FALSE)),"",VLOOKUP(B25,'Listes des charges'!$B$2:$F$449,2,FALSE))</f>
        <v/>
      </c>
      <c r="D25" s="19"/>
      <c r="E25" s="12" t="str">
        <f>IF(ISNA(VLOOKUP(B25,'Listes des charges'!$B$2:$F$449,4,FALSE)),"",VLOOKUP(B25,'Listes des charges'!$B$2:$F$449,4,FALSE))</f>
        <v/>
      </c>
      <c r="F25" s="12" t="str">
        <f t="shared" si="0"/>
        <v/>
      </c>
      <c r="G25" s="10"/>
      <c r="H25" s="32" t="str">
        <f t="shared" si="1"/>
        <v/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"/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str">
        <f t="shared" si="0"/>
        <v/>
      </c>
      <c r="G38" s="4"/>
      <c r="H38" s="32" t="str">
        <f t="shared" si="1"/>
        <v/>
      </c>
    </row>
    <row r="39" spans="2:8" outlineLevel="1" x14ac:dyDescent="0.25">
      <c r="B39" s="10"/>
      <c r="C39" s="10" t="str">
        <f>IF(ISNA(VLOOKUP(B39,'Listes des charges'!$B$2:$F$449,2,FALSE)),"",VLOOKUP(B39,'Listes des charges'!$B$2:$F$449,2,FALSE))</f>
        <v/>
      </c>
      <c r="D39" s="19"/>
      <c r="E39" s="12" t="str">
        <f>IF(ISNA(VLOOKUP(B39,'Listes des charges'!$B$2:$F$449,4,FALSE)),"",VLOOKUP(B39,'Listes des charges'!$B$2:$F$449,4,FALSE))</f>
        <v/>
      </c>
      <c r="F39" s="12" t="str">
        <f t="shared" si="0"/>
        <v/>
      </c>
      <c r="G39" s="10"/>
      <c r="H39" s="32" t="str">
        <f t="shared" si="1"/>
        <v/>
      </c>
    </row>
    <row r="40" spans="2:8" outlineLevel="1" x14ac:dyDescent="0.25">
      <c r="B40" s="4"/>
      <c r="C40" s="4" t="str">
        <f>IF(ISNA(VLOOKUP(B40,'Listes des charges'!$B$2:$F$449,2,FALSE)),"",VLOOKUP(B40,'Listes des charges'!$B$2:$F$449,2,FALSE))</f>
        <v/>
      </c>
      <c r="D40" s="18"/>
      <c r="E40" s="11" t="str">
        <f>IF(ISNA(VLOOKUP(B40,'Listes des charges'!$B$2:$F$449,4,FALSE)),"",VLOOKUP(B40,'Listes des charges'!$B$2:$F$449,4,FALSE))</f>
        <v/>
      </c>
      <c r="F40" s="11" t="str">
        <f t="shared" si="0"/>
        <v/>
      </c>
      <c r="G40" s="4"/>
      <c r="H40" s="32" t="str">
        <f t="shared" si="1"/>
        <v/>
      </c>
    </row>
    <row r="41" spans="2:8" outlineLevel="1" x14ac:dyDescent="0.25">
      <c r="B41" s="10"/>
      <c r="C41" s="10" t="str">
        <f>IF(ISNA(VLOOKUP(B41,'Listes des charges'!$B$2:$F$449,2,FALSE)),"",VLOOKUP(B41,'Listes des charges'!$B$2:$F$449,2,FALSE))</f>
        <v/>
      </c>
      <c r="D41" s="19"/>
      <c r="E41" s="12" t="str">
        <f>IF(ISNA(VLOOKUP(B41,'Listes des charges'!$B$2:$F$449,4,FALSE)),"",VLOOKUP(B41,'Listes des charges'!$B$2:$F$449,4,FALSE))</f>
        <v/>
      </c>
      <c r="F41" s="12" t="str">
        <f t="shared" si="0"/>
        <v/>
      </c>
      <c r="G41" s="10"/>
      <c r="H41" s="32" t="str">
        <f t="shared" si="1"/>
        <v/>
      </c>
    </row>
    <row r="42" spans="2:8" outlineLevel="1" x14ac:dyDescent="0.25">
      <c r="B42" s="4"/>
      <c r="C42" s="4" t="str">
        <f>IF(ISNA(VLOOKUP(B42,'Listes des charges'!$B$2:$F$449,2,FALSE)),"",VLOOKUP(B42,'Listes des charges'!$B$2:$F$449,2,FALSE))</f>
        <v/>
      </c>
      <c r="D42" s="18"/>
      <c r="E42" s="11" t="str">
        <f>IF(ISNA(VLOOKUP(B42,'Listes des charges'!$B$2:$F$449,4,FALSE)),"",VLOOKUP(B42,'Listes des charges'!$B$2:$F$449,4,FALSE))</f>
        <v/>
      </c>
      <c r="F42" s="11" t="str">
        <f t="shared" si="0"/>
        <v/>
      </c>
      <c r="G42" s="4"/>
      <c r="H42" s="32" t="str">
        <f t="shared" si="1"/>
        <v/>
      </c>
    </row>
    <row r="43" spans="2:8" outlineLevel="1" x14ac:dyDescent="0.25">
      <c r="B43" s="10"/>
      <c r="C43" s="10" t="str">
        <f>IF(ISNA(VLOOKUP(B43,'Listes des charges'!$B$2:$F$449,2,FALSE)),"",VLOOKUP(B43,'Listes des charges'!$B$2:$F$449,2,FALSE))</f>
        <v/>
      </c>
      <c r="D43" s="19"/>
      <c r="E43" s="12" t="str">
        <f>IF(ISNA(VLOOKUP(B43,'Listes des charges'!$B$2:$F$449,4,FALSE)),"",VLOOKUP(B43,'Listes des charges'!$B$2:$F$449,4,FALSE))</f>
        <v/>
      </c>
      <c r="F43" s="12" t="str">
        <f t="shared" si="0"/>
        <v/>
      </c>
      <c r="G43" s="10"/>
      <c r="H43" s="32" t="str">
        <f t="shared" si="1"/>
        <v/>
      </c>
    </row>
    <row r="44" spans="2:8" outlineLevel="1" x14ac:dyDescent="0.25">
      <c r="B44" s="4"/>
      <c r="C44" s="4" t="str">
        <f>IF(ISNA(VLOOKUP(B44,'Listes des charges'!$B$2:$F$449,2,FALSE)),"",VLOOKUP(B44,'Listes des charges'!$B$2:$F$449,2,FALSE))</f>
        <v/>
      </c>
      <c r="D44" s="18"/>
      <c r="E44" s="11" t="str">
        <f>IF(ISNA(VLOOKUP(B44,'Listes des charges'!$B$2:$F$449,4,FALSE)),"",VLOOKUP(B44,'Listes des charges'!$B$2:$F$449,4,FALSE))</f>
        <v/>
      </c>
      <c r="F44" s="11" t="str">
        <f t="shared" si="0"/>
        <v/>
      </c>
      <c r="G44" s="4"/>
      <c r="H44" s="32" t="str">
        <f t="shared" si="1"/>
        <v/>
      </c>
    </row>
    <row r="45" spans="2:8" outlineLevel="1" x14ac:dyDescent="0.25">
      <c r="B45" s="10"/>
      <c r="C45" s="10" t="str">
        <f>IF(ISNA(VLOOKUP(B45,'Listes des charges'!$B$2:$F$449,2,FALSE)),"",VLOOKUP(B45,'Listes des charges'!$B$2:$F$449,2,FALSE))</f>
        <v/>
      </c>
      <c r="D45" s="19"/>
      <c r="E45" s="12" t="str">
        <f>IF(ISNA(VLOOKUP(B45,'Listes des charges'!$B$2:$F$449,4,FALSE)),"",VLOOKUP(B45,'Listes des charges'!$B$2:$F$449,4,FALSE))</f>
        <v/>
      </c>
      <c r="F45" s="12" t="str">
        <f t="shared" si="0"/>
        <v/>
      </c>
      <c r="G45" s="10"/>
      <c r="H45" s="32" t="str">
        <f t="shared" si="1"/>
        <v/>
      </c>
    </row>
    <row r="46" spans="2:8" outlineLevel="1" x14ac:dyDescent="0.25">
      <c r="B46" s="4"/>
      <c r="C46" s="4" t="str">
        <f>IF(ISNA(VLOOKUP(B46,'Listes des charges'!$B$2:$F$449,2,FALSE)),"",VLOOKUP(B46,'Listes des charges'!$B$2:$F$449,2,FALSE))</f>
        <v/>
      </c>
      <c r="D46" s="18"/>
      <c r="E46" s="11" t="str">
        <f>IF(ISNA(VLOOKUP(B46,'Listes des charges'!$B$2:$F$449,4,FALSE)),"",VLOOKUP(B46,'Listes des charges'!$B$2:$F$449,4,FALSE))</f>
        <v/>
      </c>
      <c r="F46" s="11" t="str">
        <f t="shared" si="0"/>
        <v/>
      </c>
      <c r="G46" s="4"/>
      <c r="H46" s="32" t="str">
        <f t="shared" si="1"/>
        <v/>
      </c>
    </row>
    <row r="47" spans="2:8" outlineLevel="1" x14ac:dyDescent="0.25">
      <c r="B47" s="10"/>
      <c r="C47" s="10" t="str">
        <f>IF(ISNA(VLOOKUP(B47,'Listes des charges'!$B$2:$F$449,2,FALSE)),"",VLOOKUP(B47,'Listes des charges'!$B$2:$F$449,2,FALSE))</f>
        <v/>
      </c>
      <c r="D47" s="19"/>
      <c r="E47" s="12" t="str">
        <f>IF(ISNA(VLOOKUP(B47,'Listes des charges'!$B$2:$F$449,4,FALSE)),"",VLOOKUP(B47,'Listes des charges'!$B$2:$F$449,4,FALSE))</f>
        <v/>
      </c>
      <c r="F47" s="12" t="str">
        <f t="shared" si="0"/>
        <v/>
      </c>
      <c r="G47" s="10"/>
      <c r="H47" s="32" t="str">
        <f t="shared" si="1"/>
        <v/>
      </c>
    </row>
    <row r="48" spans="2:8" outlineLevel="1" x14ac:dyDescent="0.25"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0"/>
        <v/>
      </c>
      <c r="G48" s="4"/>
      <c r="H48" s="32" t="str">
        <f t="shared" si="1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B1:L57"/>
  <sheetViews>
    <sheetView zoomScale="85" zoomScaleNormal="85" workbookViewId="0">
      <selection activeCell="F9" sqref="F9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7.28515625" style="3" customWidth="1"/>
    <col min="4" max="4" width="17.28515625" style="16" customWidth="1"/>
    <col min="5" max="5" width="17.28515625" style="3" customWidth="1"/>
    <col min="6" max="6" width="17.28515625" style="14" customWidth="1"/>
    <col min="7" max="7" width="17.28515625" style="3" customWidth="1"/>
    <col min="8" max="8" width="1.85546875" style="32" customWidth="1"/>
    <col min="9" max="9" width="15.85546875" style="3" customWidth="1"/>
    <col min="10" max="10" width="15.28515625" style="3" customWidth="1"/>
    <col min="11" max="11" width="12.85546875" style="3" customWidth="1"/>
    <col min="12" max="12" width="16.5703125" style="3" customWidth="1"/>
    <col min="13" max="16384" width="11.42578125" style="3"/>
  </cols>
  <sheetData>
    <row r="1" spans="2:12" ht="4.5" customHeight="1" x14ac:dyDescent="0.25"/>
    <row r="2" spans="2:12" ht="31.5" customHeight="1" x14ac:dyDescent="0.25">
      <c r="B2" s="8" t="s">
        <v>9</v>
      </c>
      <c r="C2" s="68"/>
      <c r="D2" s="68"/>
      <c r="F2" s="7" t="s">
        <v>19</v>
      </c>
      <c r="G2" s="15"/>
      <c r="I2" s="75" t="s">
        <v>20</v>
      </c>
      <c r="J2" s="76"/>
      <c r="K2" s="69"/>
      <c r="L2" s="69"/>
    </row>
    <row r="3" spans="2:12" ht="26.25" customHeight="1" x14ac:dyDescent="0.25">
      <c r="B3" s="7" t="s">
        <v>0</v>
      </c>
      <c r="C3" s="70">
        <v>42461</v>
      </c>
      <c r="D3" s="70"/>
      <c r="F3" s="7" t="s">
        <v>204</v>
      </c>
      <c r="G3" s="80">
        <v>0.5</v>
      </c>
    </row>
    <row r="4" spans="2:12" ht="6" customHeight="1" x14ac:dyDescent="0.25"/>
    <row r="5" spans="2:12" ht="30" x14ac:dyDescent="0.25">
      <c r="B5" s="7" t="s">
        <v>47</v>
      </c>
      <c r="C5" s="7" t="s">
        <v>1</v>
      </c>
      <c r="D5" s="17" t="s">
        <v>2</v>
      </c>
      <c r="E5" s="7" t="s">
        <v>44</v>
      </c>
      <c r="F5" s="20" t="s">
        <v>45</v>
      </c>
      <c r="G5" s="7" t="s">
        <v>3</v>
      </c>
      <c r="I5" s="71" t="s">
        <v>46</v>
      </c>
      <c r="J5" s="71"/>
      <c r="K5" s="71"/>
      <c r="L5" s="27"/>
    </row>
    <row r="6" spans="2:12" ht="15" customHeight="1" x14ac:dyDescent="0.25">
      <c r="B6" s="25" t="s">
        <v>41</v>
      </c>
      <c r="C6" s="72"/>
      <c r="D6" s="73"/>
      <c r="E6" s="73"/>
      <c r="F6" s="73"/>
      <c r="G6" s="74"/>
      <c r="H6" s="32" t="str">
        <f>IF(AND(F6&gt;0,F6&lt;&gt;""),1,"")</f>
        <v/>
      </c>
      <c r="I6" s="67" t="s">
        <v>55</v>
      </c>
      <c r="J6" s="67"/>
      <c r="K6" s="67"/>
      <c r="L6" s="22">
        <f>SUM(F6:F36)</f>
        <v>0</v>
      </c>
    </row>
    <row r="7" spans="2:12" ht="15" customHeight="1" x14ac:dyDescent="0.25">
      <c r="B7" s="10"/>
      <c r="C7" s="10" t="str">
        <f>IF(ISNA(VLOOKUP(B7,'Listes des charges'!$B$2:$F$449,2,FALSE)),"",VLOOKUP(B7,'Listes des charges'!$B$2:$F$449,2,FALSE))</f>
        <v/>
      </c>
      <c r="D7" s="19"/>
      <c r="E7" s="12" t="str">
        <f>IF(ISNA(VLOOKUP(B7,'Listes des charges'!$B$2:$F$449,4,FALSE)),"",VLOOKUP(B7,'Listes des charges'!$B$2:$F$449,4,FALSE))</f>
        <v/>
      </c>
      <c r="F7" s="12" t="str">
        <f t="shared" ref="F7:F57" si="0">IF(B7="","",IF(D7&lt;&gt;"",((D7*E7)/1000),IF(D7="",(E7*2/3)/$K$2)))</f>
        <v/>
      </c>
      <c r="G7" s="10"/>
      <c r="H7" s="32" t="str">
        <f t="shared" ref="H7:H57" si="1">IF(AND(F7&gt;0,F7&lt;&gt;""),1,"")</f>
        <v/>
      </c>
      <c r="I7" s="66" t="s">
        <v>54</v>
      </c>
      <c r="J7" s="66"/>
      <c r="K7" s="66"/>
      <c r="L7" s="21">
        <f>SUM(F37:F80)</f>
        <v>0</v>
      </c>
    </row>
    <row r="8" spans="2:12" ht="15" customHeight="1" x14ac:dyDescent="0.25">
      <c r="B8" s="4"/>
      <c r="C8" s="4" t="str">
        <f>IF(ISNA(VLOOKUP(B8,'Listes des charges'!$B$2:$F$449,2,FALSE)),"",VLOOKUP(B8,'Listes des charges'!$B$2:$F$449,2,FALSE))</f>
        <v/>
      </c>
      <c r="D8" s="18"/>
      <c r="E8" s="11" t="str">
        <f>IF(ISNA(VLOOKUP(B8,'Listes des charges'!$B$2:$F$449,4,FALSE)),"",VLOOKUP(B8,'Listes des charges'!$B$2:$F$449,4,FALSE))</f>
        <v/>
      </c>
      <c r="F8" s="11" t="str">
        <f t="shared" si="0"/>
        <v/>
      </c>
      <c r="G8" s="4"/>
      <c r="H8" s="32" t="str">
        <f t="shared" si="1"/>
        <v/>
      </c>
      <c r="I8" s="67" t="s">
        <v>4</v>
      </c>
      <c r="J8" s="67"/>
      <c r="K8" s="67"/>
      <c r="L8" s="22">
        <f>L6+L7</f>
        <v>0</v>
      </c>
    </row>
    <row r="9" spans="2:12" ht="15" customHeight="1" x14ac:dyDescent="0.25">
      <c r="B9" s="10"/>
      <c r="C9" s="10" t="str">
        <f>IF(ISNA(VLOOKUP(B9,'Listes des charges'!$B$2:$F$449,2,FALSE)),"",VLOOKUP(B9,'Listes des charges'!$B$2:$F$449,2,FALSE))</f>
        <v/>
      </c>
      <c r="D9" s="19"/>
      <c r="E9" s="12" t="str">
        <f>IF(ISNA(VLOOKUP(B9,'Listes des charges'!$B$2:$F$449,4,FALSE)),"",VLOOKUP(B9,'Listes des charges'!$B$2:$F$449,4,FALSE))</f>
        <v/>
      </c>
      <c r="F9" s="12" t="str">
        <f t="shared" si="0"/>
        <v/>
      </c>
      <c r="G9" s="10"/>
      <c r="H9" s="32" t="str">
        <f t="shared" si="1"/>
        <v/>
      </c>
      <c r="I9" s="66" t="s">
        <v>5</v>
      </c>
      <c r="J9" s="66"/>
      <c r="K9" s="66"/>
      <c r="L9" s="21" t="e">
        <f>AVERAGE(F:F)</f>
        <v>#DIV/0!</v>
      </c>
    </row>
    <row r="10" spans="2:12" ht="18.75" customHeight="1" x14ac:dyDescent="0.25">
      <c r="B10" s="4"/>
      <c r="C10" s="4" t="str">
        <f>IF(ISNA(VLOOKUP(B10,'Listes des charges'!$B$2:$F$449,2,FALSE)),"",VLOOKUP(B10,'Listes des charges'!$B$2:$F$449,2,FALSE))</f>
        <v/>
      </c>
      <c r="D10" s="18"/>
      <c r="E10" s="11" t="str">
        <f>IF(ISNA(VLOOKUP(B10,'Listes des charges'!$B$2:$F$449,4,FALSE)),"",VLOOKUP(B10,'Listes des charges'!$B$2:$F$449,4,FALSE))</f>
        <v/>
      </c>
      <c r="F10" s="11" t="str">
        <f t="shared" si="0"/>
        <v/>
      </c>
      <c r="G10" s="4"/>
      <c r="H10" s="32" t="str">
        <f t="shared" si="1"/>
        <v/>
      </c>
      <c r="I10" s="67" t="s">
        <v>6</v>
      </c>
      <c r="J10" s="67"/>
      <c r="K10" s="67"/>
      <c r="L10" s="26" t="e">
        <f>L7/L5</f>
        <v>#DIV/0!</v>
      </c>
    </row>
    <row r="11" spans="2:12" ht="18.75" customHeight="1" x14ac:dyDescent="0.25">
      <c r="B11" s="10"/>
      <c r="C11" s="10" t="str">
        <f>IF(ISNA(VLOOKUP(B11,'Listes des charges'!$B$2:$F$449,2,FALSE)),"",VLOOKUP(B11,'Listes des charges'!$B$2:$F$449,2,FALSE))</f>
        <v/>
      </c>
      <c r="D11" s="19"/>
      <c r="E11" s="12" t="str">
        <f>IF(ISNA(VLOOKUP(B11,'Listes des charges'!$B$2:$F$449,4,FALSE)),"",VLOOKUP(B11,'Listes des charges'!$B$2:$F$449,4,FALSE))</f>
        <v/>
      </c>
      <c r="F11" s="12" t="str">
        <f t="shared" si="0"/>
        <v/>
      </c>
      <c r="G11" s="10"/>
      <c r="H11" s="32" t="str">
        <f t="shared" si="1"/>
        <v/>
      </c>
      <c r="I11" s="66" t="s">
        <v>57</v>
      </c>
      <c r="J11" s="66"/>
      <c r="K11" s="66"/>
      <c r="L11" s="23" t="e">
        <f>L6/L5</f>
        <v>#DIV/0!</v>
      </c>
    </row>
    <row r="12" spans="2:12" ht="18.75" customHeight="1" x14ac:dyDescent="0.25">
      <c r="B12" s="4"/>
      <c r="C12" s="4" t="str">
        <f>IF(ISNA(VLOOKUP(B12,'Listes des charges'!$B$2:$F$449,2,FALSE)),"",VLOOKUP(B12,'Listes des charges'!$B$2:$F$449,2,FALSE))</f>
        <v/>
      </c>
      <c r="D12" s="18"/>
      <c r="E12" s="11" t="str">
        <f>IF(ISNA(VLOOKUP(B12,'Listes des charges'!$B$2:$F$449,4,FALSE)),"",VLOOKUP(B12,'Listes des charges'!$B$2:$F$449,4,FALSE))</f>
        <v/>
      </c>
      <c r="F12" s="11" t="str">
        <f t="shared" si="0"/>
        <v/>
      </c>
      <c r="G12" s="11"/>
      <c r="H12" s="32" t="str">
        <f t="shared" si="1"/>
        <v/>
      </c>
      <c r="I12" s="67" t="s">
        <v>7</v>
      </c>
      <c r="J12" s="67"/>
      <c r="K12" s="67"/>
      <c r="L12" s="22">
        <f>L7*G2</f>
        <v>0</v>
      </c>
    </row>
    <row r="13" spans="2:12" ht="15.75" customHeight="1" x14ac:dyDescent="0.25">
      <c r="B13" s="10"/>
      <c r="C13" s="10" t="str">
        <f>IF(ISNA(VLOOKUP(B13,'Listes des charges'!$B$2:$F$449,2,FALSE)),"",VLOOKUP(B13,'Listes des charges'!$B$2:$F$449,2,FALSE))</f>
        <v/>
      </c>
      <c r="D13" s="19"/>
      <c r="E13" s="12" t="str">
        <f>IF(ISNA(VLOOKUP(B13,'Listes des charges'!$B$2:$F$449,4,FALSE)),"",VLOOKUP(B13,'Listes des charges'!$B$2:$F$449,4,FALSE))</f>
        <v/>
      </c>
      <c r="F13" s="12" t="str">
        <f t="shared" si="0"/>
        <v/>
      </c>
      <c r="G13" s="10"/>
      <c r="H13" s="32" t="str">
        <f t="shared" si="1"/>
        <v/>
      </c>
      <c r="I13" s="66" t="s">
        <v>8</v>
      </c>
      <c r="J13" s="66"/>
      <c r="K13" s="66"/>
      <c r="L13" s="23">
        <v>0.1</v>
      </c>
    </row>
    <row r="14" spans="2:12" ht="18.75" customHeight="1" x14ac:dyDescent="0.25">
      <c r="B14" s="4"/>
      <c r="C14" s="4" t="str">
        <f>IF(ISNA(VLOOKUP(B14,'Listes des charges'!$B$2:$F$449,2,FALSE)),"",VLOOKUP(B14,'Listes des charges'!$B$2:$F$449,2,FALSE))</f>
        <v/>
      </c>
      <c r="D14" s="18"/>
      <c r="E14" s="11" t="str">
        <f>IF(ISNA(VLOOKUP(B14,'Listes des charges'!$B$2:$F$449,4,FALSE)),"",VLOOKUP(B14,'Listes des charges'!$B$2:$F$449,4,FALSE))</f>
        <v/>
      </c>
      <c r="F14" s="11" t="str">
        <f t="shared" si="0"/>
        <v/>
      </c>
      <c r="G14" s="4"/>
      <c r="H14" s="32" t="str">
        <f t="shared" si="1"/>
        <v/>
      </c>
      <c r="I14" s="67" t="s">
        <v>56</v>
      </c>
      <c r="J14" s="67"/>
      <c r="K14" s="67"/>
      <c r="L14" s="22">
        <f>L12+(L12*L13)</f>
        <v>0</v>
      </c>
    </row>
    <row r="15" spans="2:12" ht="15" customHeight="1" x14ac:dyDescent="0.25">
      <c r="B15" s="10"/>
      <c r="C15" s="10" t="str">
        <f>IF(ISNA(VLOOKUP(B15,'Listes des charges'!$B$2:$F$449,2,FALSE)),"",VLOOKUP(B15,'Listes des charges'!$B$2:$F$449,2,FALSE))</f>
        <v/>
      </c>
      <c r="D15" s="19"/>
      <c r="E15" s="12" t="str">
        <f>IF(ISNA(VLOOKUP(B15,'Listes des charges'!$B$2:$F$449,4,FALSE)),"",VLOOKUP(B15,'Listes des charges'!$B$2:$F$449,4,FALSE))</f>
        <v/>
      </c>
      <c r="F15" s="12" t="str">
        <f t="shared" si="0"/>
        <v/>
      </c>
      <c r="G15" s="10"/>
      <c r="H15" s="32" t="str">
        <f t="shared" si="1"/>
        <v/>
      </c>
      <c r="I15" s="66" t="s">
        <v>53</v>
      </c>
      <c r="J15" s="66"/>
      <c r="K15" s="66"/>
      <c r="L15" s="21">
        <f>L5-L7</f>
        <v>0</v>
      </c>
    </row>
    <row r="16" spans="2:12" ht="18.75" customHeight="1" x14ac:dyDescent="0.25">
      <c r="B16" s="4"/>
      <c r="C16" s="4" t="str">
        <f>IF(ISNA(VLOOKUP(B16,'Listes des charges'!$B$2:$F$449,2,FALSE)),"",VLOOKUP(B16,'Listes des charges'!$B$2:$F$449,2,FALSE))</f>
        <v/>
      </c>
      <c r="D16" s="18"/>
      <c r="E16" s="11" t="str">
        <f>IF(ISNA(VLOOKUP(B16,'Listes des charges'!$B$2:$F$449,4,FALSE)),"",VLOOKUP(B16,'Listes des charges'!$B$2:$F$449,4,FALSE))</f>
        <v/>
      </c>
      <c r="F16" s="11" t="str">
        <f t="shared" si="0"/>
        <v/>
      </c>
      <c r="G16" s="4"/>
      <c r="H16" s="32" t="str">
        <f t="shared" si="1"/>
        <v/>
      </c>
      <c r="I16" s="67" t="s">
        <v>59</v>
      </c>
      <c r="J16" s="67"/>
      <c r="K16" s="67"/>
      <c r="L16" s="26" t="e">
        <f>L15/L5</f>
        <v>#DIV/0!</v>
      </c>
    </row>
    <row r="17" spans="2:12" ht="18.75" customHeight="1" x14ac:dyDescent="0.25">
      <c r="B17" s="10"/>
      <c r="C17" s="10" t="str">
        <f>IF(ISNA(VLOOKUP(B17,'Listes des charges'!$B$2:$F$449,2,FALSE)),"",VLOOKUP(B17,'Listes des charges'!$B$2:$F$449,2,FALSE))</f>
        <v/>
      </c>
      <c r="D17" s="19"/>
      <c r="E17" s="12" t="str">
        <f>IF(ISNA(VLOOKUP(B17,'Listes des charges'!$B$2:$F$449,4,FALSE)),"",VLOOKUP(B17,'Listes des charges'!$B$2:$F$449,4,FALSE))</f>
        <v/>
      </c>
      <c r="F17" s="12" t="str">
        <f t="shared" si="0"/>
        <v/>
      </c>
      <c r="G17" s="10"/>
      <c r="H17" s="32" t="str">
        <f t="shared" si="1"/>
        <v/>
      </c>
      <c r="I17" s="66" t="s">
        <v>50</v>
      </c>
      <c r="J17" s="66"/>
      <c r="K17" s="66"/>
      <c r="L17" s="21">
        <f>L5-L8</f>
        <v>0</v>
      </c>
    </row>
    <row r="18" spans="2:12" ht="15.75" customHeight="1" x14ac:dyDescent="0.25">
      <c r="B18" s="4"/>
      <c r="C18" s="4" t="str">
        <f>IF(ISNA(VLOOKUP(B18,'Listes des charges'!$B$2:$F$449,2,FALSE)),"",VLOOKUP(B18,'Listes des charges'!$B$2:$F$449,2,FALSE))</f>
        <v/>
      </c>
      <c r="D18" s="18"/>
      <c r="E18" s="11" t="str">
        <f>IF(ISNA(VLOOKUP(B18,'Listes des charges'!$B$2:$F$449,4,FALSE)),"",VLOOKUP(B18,'Listes des charges'!$B$2:$F$449,4,FALSE))</f>
        <v/>
      </c>
      <c r="F18" s="11" t="str">
        <f t="shared" si="0"/>
        <v/>
      </c>
      <c r="G18" s="4"/>
      <c r="H18" s="32" t="str">
        <f t="shared" si="1"/>
        <v/>
      </c>
      <c r="I18" s="67" t="s">
        <v>58</v>
      </c>
      <c r="J18" s="67"/>
      <c r="K18" s="67"/>
      <c r="L18" s="26" t="e">
        <f>L17/L5</f>
        <v>#DIV/0!</v>
      </c>
    </row>
    <row r="19" spans="2:12" ht="20.25" customHeight="1" outlineLevel="1" x14ac:dyDescent="0.25">
      <c r="B19" s="10"/>
      <c r="C19" s="10" t="str">
        <f>IF(ISNA(VLOOKUP(B19,'Listes des charges'!$B$2:$F$449,2,FALSE)),"",VLOOKUP(B19,'Listes des charges'!$B$2:$F$449,2,FALSE))</f>
        <v/>
      </c>
      <c r="D19" s="19"/>
      <c r="E19" s="12" t="str">
        <f>IF(ISNA(VLOOKUP(B19,'Listes des charges'!$B$2:$F$449,4,FALSE)),"",VLOOKUP(B19,'Listes des charges'!$B$2:$F$449,4,FALSE))</f>
        <v/>
      </c>
      <c r="F19" s="12" t="str">
        <f t="shared" si="0"/>
        <v/>
      </c>
      <c r="G19" s="10"/>
      <c r="H19" s="32" t="str">
        <f t="shared" si="1"/>
        <v/>
      </c>
      <c r="I19" s="66" t="s">
        <v>51</v>
      </c>
      <c r="J19" s="66"/>
      <c r="K19" s="66"/>
      <c r="L19" s="21">
        <f>L17*K2</f>
        <v>0</v>
      </c>
    </row>
    <row r="20" spans="2:12" ht="15.75" outlineLevel="1" x14ac:dyDescent="0.25">
      <c r="B20" s="4"/>
      <c r="C20" s="4" t="str">
        <f>IF(ISNA(VLOOKUP(B20,'Listes des charges'!$B$2:$F$449,2,FALSE)),"",VLOOKUP(B20,'Listes des charges'!$B$2:$F$449,2,FALSE))</f>
        <v/>
      </c>
      <c r="D20" s="18"/>
      <c r="E20" s="11" t="str">
        <f>IF(ISNA(VLOOKUP(B20,'Listes des charges'!$B$2:$F$449,4,FALSE)),"",VLOOKUP(B20,'Listes des charges'!$B$2:$F$449,4,FALSE))</f>
        <v/>
      </c>
      <c r="F20" s="11" t="str">
        <f t="shared" si="0"/>
        <v/>
      </c>
      <c r="G20" s="4"/>
      <c r="H20" s="32" t="str">
        <f t="shared" si="1"/>
        <v/>
      </c>
      <c r="I20" s="67" t="s">
        <v>52</v>
      </c>
      <c r="J20" s="67"/>
      <c r="K20" s="67"/>
      <c r="L20" s="22">
        <f>L19*12</f>
        <v>0</v>
      </c>
    </row>
    <row r="21" spans="2:12" outlineLevel="1" x14ac:dyDescent="0.25">
      <c r="B21" s="10"/>
      <c r="C21" s="10" t="str">
        <f>IF(ISNA(VLOOKUP(B21,'Listes des charges'!$B$2:$F$449,2,FALSE)),"",VLOOKUP(B21,'Listes des charges'!$B$2:$F$449,2,FALSE))</f>
        <v/>
      </c>
      <c r="D21" s="19"/>
      <c r="E21" s="12" t="str">
        <f>IF(ISNA(VLOOKUP(B21,'Listes des charges'!$B$2:$F$449,4,FALSE)),"",VLOOKUP(B21,'Listes des charges'!$B$2:$F$449,4,FALSE))</f>
        <v/>
      </c>
      <c r="F21" s="12" t="str">
        <f t="shared" si="0"/>
        <v/>
      </c>
      <c r="G21" s="10"/>
      <c r="H21" s="32" t="str">
        <f t="shared" si="1"/>
        <v/>
      </c>
    </row>
    <row r="22" spans="2:12" outlineLevel="1" x14ac:dyDescent="0.25">
      <c r="B22" s="4"/>
      <c r="C22" s="4" t="str">
        <f>IF(ISNA(VLOOKUP(B22,'Listes des charges'!$B$2:$F$449,2,FALSE)),"",VLOOKUP(B22,'Listes des charges'!$B$2:$F$449,2,FALSE))</f>
        <v/>
      </c>
      <c r="D22" s="18"/>
      <c r="E22" s="11" t="str">
        <f>IF(ISNA(VLOOKUP(B22,'Listes des charges'!$B$2:$F$449,4,FALSE)),"",VLOOKUP(B22,'Listes des charges'!$B$2:$F$449,4,FALSE))</f>
        <v/>
      </c>
      <c r="F22" s="11" t="str">
        <f t="shared" si="0"/>
        <v/>
      </c>
      <c r="G22" s="4"/>
      <c r="H22" s="32" t="str">
        <f t="shared" si="1"/>
        <v/>
      </c>
    </row>
    <row r="23" spans="2:12" outlineLevel="1" x14ac:dyDescent="0.25">
      <c r="B23" s="10"/>
      <c r="C23" s="10" t="str">
        <f>IF(ISNA(VLOOKUP(B23,'Listes des charges'!$B$2:$F$449,2,FALSE)),"",VLOOKUP(B23,'Listes des charges'!$B$2:$F$449,2,FALSE))</f>
        <v/>
      </c>
      <c r="D23" s="19"/>
      <c r="E23" s="12" t="str">
        <f>IF(ISNA(VLOOKUP(B23,'Listes des charges'!$B$2:$F$449,4,FALSE)),"",VLOOKUP(B23,'Listes des charges'!$B$2:$F$449,4,FALSE))</f>
        <v/>
      </c>
      <c r="F23" s="12" t="str">
        <f t="shared" si="0"/>
        <v/>
      </c>
      <c r="G23" s="10"/>
      <c r="H23" s="32" t="str">
        <f t="shared" si="1"/>
        <v/>
      </c>
    </row>
    <row r="24" spans="2:12" outlineLevel="1" x14ac:dyDescent="0.25">
      <c r="B24" s="4"/>
      <c r="C24" s="4" t="str">
        <f>IF(ISNA(VLOOKUP(B24,'Listes des charges'!$B$2:$F$449,2,FALSE)),"",VLOOKUP(B24,'Listes des charges'!$B$2:$F$449,2,FALSE))</f>
        <v/>
      </c>
      <c r="D24" s="18"/>
      <c r="E24" s="11" t="str">
        <f>IF(ISNA(VLOOKUP(B24,'Listes des charges'!$B$2:$F$449,4,FALSE)),"",VLOOKUP(B24,'Listes des charges'!$B$2:$F$449,4,FALSE))</f>
        <v/>
      </c>
      <c r="F24" s="11" t="str">
        <f t="shared" si="0"/>
        <v/>
      </c>
      <c r="G24" s="4"/>
      <c r="H24" s="32" t="str">
        <f t="shared" si="1"/>
        <v/>
      </c>
      <c r="I24" s="28"/>
    </row>
    <row r="25" spans="2:12" outlineLevel="1" x14ac:dyDescent="0.25">
      <c r="B25" s="10"/>
      <c r="C25" s="10" t="str">
        <f>IF(ISNA(VLOOKUP(B25,'Listes des charges'!$B$2:$F$449,2,FALSE)),"",VLOOKUP(B25,'Listes des charges'!$B$2:$F$449,2,FALSE))</f>
        <v/>
      </c>
      <c r="D25" s="19"/>
      <c r="E25" s="12" t="str">
        <f>IF(ISNA(VLOOKUP(B25,'Listes des charges'!$B$2:$F$449,4,FALSE)),"",VLOOKUP(B25,'Listes des charges'!$B$2:$F$449,4,FALSE))</f>
        <v/>
      </c>
      <c r="F25" s="12" t="str">
        <f t="shared" si="0"/>
        <v/>
      </c>
      <c r="G25" s="10"/>
      <c r="H25" s="32" t="str">
        <f t="shared" si="1"/>
        <v/>
      </c>
    </row>
    <row r="26" spans="2:12" outlineLevel="1" x14ac:dyDescent="0.25">
      <c r="B26" s="4"/>
      <c r="C26" s="4" t="str">
        <f>IF(ISNA(VLOOKUP(B26,'Listes des charges'!$B$2:$F$449,2,FALSE)),"",VLOOKUP(B26,'Listes des charges'!$B$2:$F$449,2,FALSE))</f>
        <v/>
      </c>
      <c r="D26" s="18"/>
      <c r="E26" s="11" t="str">
        <f>IF(ISNA(VLOOKUP(B26,'Listes des charges'!$B$2:$F$449,4,FALSE)),"",VLOOKUP(B26,'Listes des charges'!$B$2:$F$449,4,FALSE))</f>
        <v/>
      </c>
      <c r="F26" s="11" t="str">
        <f t="shared" si="0"/>
        <v/>
      </c>
      <c r="G26" s="4"/>
      <c r="H26" s="32" t="str">
        <f t="shared" si="1"/>
        <v/>
      </c>
    </row>
    <row r="27" spans="2:12" outlineLevel="1" x14ac:dyDescent="0.25">
      <c r="B27" s="10"/>
      <c r="C27" s="10" t="str">
        <f>IF(ISNA(VLOOKUP(B27,'Listes des charges'!$B$2:$F$449,2,FALSE)),"",VLOOKUP(B27,'Listes des charges'!$B$2:$F$449,2,FALSE))</f>
        <v/>
      </c>
      <c r="D27" s="19"/>
      <c r="E27" s="12" t="str">
        <f>IF(ISNA(VLOOKUP(B27,'Listes des charges'!$B$2:$F$449,4,FALSE)),"",VLOOKUP(B27,'Listes des charges'!$B$2:$F$449,4,FALSE))</f>
        <v/>
      </c>
      <c r="F27" s="12" t="str">
        <f t="shared" si="0"/>
        <v/>
      </c>
      <c r="G27" s="10"/>
      <c r="H27" s="32" t="str">
        <f t="shared" si="1"/>
        <v/>
      </c>
    </row>
    <row r="28" spans="2:12" outlineLevel="1" x14ac:dyDescent="0.25">
      <c r="B28" s="4"/>
      <c r="C28" s="4" t="str">
        <f>IF(ISNA(VLOOKUP(B28,'Listes des charges'!$B$2:$F$449,2,FALSE)),"",VLOOKUP(B28,'Listes des charges'!$B$2:$F$449,2,FALSE))</f>
        <v/>
      </c>
      <c r="D28" s="18"/>
      <c r="E28" s="11" t="str">
        <f>IF(ISNA(VLOOKUP(B28,'Listes des charges'!$B$2:$F$449,4,FALSE)),"",VLOOKUP(B28,'Listes des charges'!$B$2:$F$449,4,FALSE))</f>
        <v/>
      </c>
      <c r="F28" s="11" t="str">
        <f t="shared" si="0"/>
        <v/>
      </c>
      <c r="G28" s="4"/>
      <c r="H28" s="32" t="str">
        <f t="shared" si="1"/>
        <v/>
      </c>
    </row>
    <row r="29" spans="2:12" outlineLevel="1" x14ac:dyDescent="0.25">
      <c r="B29" s="10"/>
      <c r="C29" s="10" t="str">
        <f>IF(ISNA(VLOOKUP(B29,'Listes des charges'!$B$2:$F$449,2,FALSE)),"",VLOOKUP(B29,'Listes des charges'!$B$2:$F$449,2,FALSE))</f>
        <v/>
      </c>
      <c r="D29" s="19"/>
      <c r="E29" s="12" t="str">
        <f>IF(ISNA(VLOOKUP(B29,'Listes des charges'!$B$2:$F$449,4,FALSE)),"",VLOOKUP(B29,'Listes des charges'!$B$2:$F$449,4,FALSE))</f>
        <v/>
      </c>
      <c r="F29" s="12" t="str">
        <f t="shared" si="0"/>
        <v/>
      </c>
      <c r="G29" s="10"/>
      <c r="H29" s="32" t="str">
        <f t="shared" si="1"/>
        <v/>
      </c>
    </row>
    <row r="30" spans="2:12" outlineLevel="1" x14ac:dyDescent="0.25">
      <c r="B30" s="4"/>
      <c r="C30" s="4" t="str">
        <f>IF(ISNA(VLOOKUP(B30,'Listes des charges'!$B$2:$F$449,2,FALSE)),"",VLOOKUP(B30,'Listes des charges'!$B$2:$F$449,2,FALSE))</f>
        <v/>
      </c>
      <c r="D30" s="18"/>
      <c r="E30" s="11" t="str">
        <f>IF(ISNA(VLOOKUP(B30,'Listes des charges'!$B$2:$F$449,4,FALSE)),"",VLOOKUP(B30,'Listes des charges'!$B$2:$F$449,4,FALSE))</f>
        <v/>
      </c>
      <c r="F30" s="11" t="str">
        <f t="shared" si="0"/>
        <v/>
      </c>
      <c r="G30" s="4"/>
      <c r="H30" s="32" t="str">
        <f t="shared" si="1"/>
        <v/>
      </c>
    </row>
    <row r="31" spans="2:12" outlineLevel="1" x14ac:dyDescent="0.25">
      <c r="B31" s="10"/>
      <c r="C31" s="10" t="str">
        <f>IF(ISNA(VLOOKUP(B31,'Listes des charges'!$B$2:$F$449,2,FALSE)),"",VLOOKUP(B31,'Listes des charges'!$B$2:$F$449,2,FALSE))</f>
        <v/>
      </c>
      <c r="D31" s="19"/>
      <c r="E31" s="12" t="str">
        <f>IF(ISNA(VLOOKUP(B31,'Listes des charges'!$B$2:$F$449,4,FALSE)),"",VLOOKUP(B31,'Listes des charges'!$B$2:$F$449,4,FALSE))</f>
        <v/>
      </c>
      <c r="F31" s="12" t="str">
        <f t="shared" si="0"/>
        <v/>
      </c>
      <c r="G31" s="10"/>
      <c r="H31" s="32" t="str">
        <f t="shared" si="1"/>
        <v/>
      </c>
    </row>
    <row r="32" spans="2:12" outlineLevel="1" x14ac:dyDescent="0.25">
      <c r="B32" s="4"/>
      <c r="C32" s="4" t="str">
        <f>IF(ISNA(VLOOKUP(B32,'Listes des charges'!$B$2:$F$449,2,FALSE)),"",VLOOKUP(B32,'Listes des charges'!$B$2:$F$449,2,FALSE))</f>
        <v/>
      </c>
      <c r="D32" s="18"/>
      <c r="E32" s="11" t="str">
        <f>IF(ISNA(VLOOKUP(B32,'Listes des charges'!$B$2:$F$449,4,FALSE)),"",VLOOKUP(B32,'Listes des charges'!$B$2:$F$449,4,FALSE))</f>
        <v/>
      </c>
      <c r="F32" s="11" t="str">
        <f t="shared" si="0"/>
        <v/>
      </c>
      <c r="G32" s="4"/>
      <c r="H32" s="32" t="str">
        <f t="shared" si="1"/>
        <v/>
      </c>
    </row>
    <row r="33" spans="2:8" outlineLevel="1" x14ac:dyDescent="0.25">
      <c r="B33" s="10"/>
      <c r="C33" s="10" t="str">
        <f>IF(ISNA(VLOOKUP(B33,'Listes des charges'!$B$2:$F$449,2,FALSE)),"",VLOOKUP(B33,'Listes des charges'!$B$2:$F$449,2,FALSE))</f>
        <v/>
      </c>
      <c r="D33" s="19"/>
      <c r="E33" s="12" t="str">
        <f>IF(ISNA(VLOOKUP(B33,'Listes des charges'!$B$2:$F$449,4,FALSE)),"",VLOOKUP(B33,'Listes des charges'!$B$2:$F$449,4,FALSE))</f>
        <v/>
      </c>
      <c r="F33" s="12" t="str">
        <f t="shared" si="0"/>
        <v/>
      </c>
      <c r="G33" s="10"/>
      <c r="H33" s="32" t="str">
        <f t="shared" si="1"/>
        <v/>
      </c>
    </row>
    <row r="34" spans="2:8" outlineLevel="1" x14ac:dyDescent="0.25">
      <c r="B34" s="4"/>
      <c r="C34" s="4" t="str">
        <f>IF(ISNA(VLOOKUP(B34,'Listes des charges'!$B$2:$F$449,2,FALSE)),"",VLOOKUP(B34,'Listes des charges'!$B$2:$F$449,2,FALSE))</f>
        <v/>
      </c>
      <c r="D34" s="18"/>
      <c r="E34" s="11" t="str">
        <f>IF(ISNA(VLOOKUP(B34,'Listes des charges'!$B$2:$F$449,4,FALSE)),"",VLOOKUP(B34,'Listes des charges'!$B$2:$F$449,4,FALSE))</f>
        <v/>
      </c>
      <c r="F34" s="11" t="str">
        <f t="shared" si="0"/>
        <v/>
      </c>
      <c r="G34" s="4"/>
      <c r="H34" s="32" t="str">
        <f t="shared" si="1"/>
        <v/>
      </c>
    </row>
    <row r="35" spans="2:8" outlineLevel="1" x14ac:dyDescent="0.25">
      <c r="B35" s="10"/>
      <c r="C35" s="10" t="str">
        <f>IF(ISNA(VLOOKUP(B35,'Listes des charges'!$B$2:$F$449,2,FALSE)),"",VLOOKUP(B35,'Listes des charges'!$B$2:$F$449,2,FALSE))</f>
        <v/>
      </c>
      <c r="D35" s="19"/>
      <c r="E35" s="12" t="str">
        <f>IF(ISNA(VLOOKUP(B35,'Listes des charges'!$B$2:$F$449,4,FALSE)),"",VLOOKUP(B35,'Listes des charges'!$B$2:$F$449,4,FALSE))</f>
        <v/>
      </c>
      <c r="F35" s="12" t="str">
        <f t="shared" si="0"/>
        <v/>
      </c>
      <c r="G35" s="10"/>
      <c r="H35" s="32" t="str">
        <f t="shared" si="1"/>
        <v/>
      </c>
    </row>
    <row r="36" spans="2:8" x14ac:dyDescent="0.25">
      <c r="B36" s="4"/>
      <c r="C36" s="4" t="str">
        <f>IF(ISNA(VLOOKUP(B36,'Listes des charges'!$B$2:$F$449,2,FALSE)),"",VLOOKUP(B36,'Listes des charges'!$B$2:$F$449,2,FALSE))</f>
        <v/>
      </c>
      <c r="D36" s="18"/>
      <c r="E36" s="11" t="str">
        <f>IF(ISNA(VLOOKUP(B36,'Listes des charges'!$B$2:$F$449,4,FALSE)),"",VLOOKUP(B36,'Listes des charges'!$B$2:$F$449,4,FALSE))</f>
        <v/>
      </c>
      <c r="F36" s="11" t="str">
        <f t="shared" si="0"/>
        <v/>
      </c>
      <c r="G36" s="4"/>
      <c r="H36" s="32" t="str">
        <f t="shared" si="1"/>
        <v/>
      </c>
    </row>
    <row r="37" spans="2:8" x14ac:dyDescent="0.25">
      <c r="B37" s="25" t="s">
        <v>42</v>
      </c>
      <c r="C37" s="63"/>
      <c r="D37" s="64"/>
      <c r="E37" s="64"/>
      <c r="F37" s="64"/>
      <c r="G37" s="65"/>
      <c r="H37" s="32" t="str">
        <f t="shared" si="1"/>
        <v/>
      </c>
    </row>
    <row r="38" spans="2:8" outlineLevel="1" x14ac:dyDescent="0.25">
      <c r="B38" s="4"/>
      <c r="C38" s="4" t="str">
        <f>IF(ISNA(VLOOKUP(B38,'Listes des charges'!$B$2:$F$449,2,FALSE)),"",VLOOKUP(B38,'Listes des charges'!$B$2:$F$449,2,FALSE))</f>
        <v/>
      </c>
      <c r="D38" s="18"/>
      <c r="E38" s="11" t="str">
        <f>IF(ISNA(VLOOKUP(B38,'Listes des charges'!$B$2:$F$449,4,FALSE)),"",VLOOKUP(B38,'Listes des charges'!$B$2:$F$449,4,FALSE))</f>
        <v/>
      </c>
      <c r="F38" s="11" t="str">
        <f t="shared" si="0"/>
        <v/>
      </c>
      <c r="G38" s="4"/>
      <c r="H38" s="32" t="str">
        <f t="shared" si="1"/>
        <v/>
      </c>
    </row>
    <row r="39" spans="2:8" outlineLevel="1" x14ac:dyDescent="0.25">
      <c r="B39" s="10"/>
      <c r="C39" s="10" t="str">
        <f>IF(ISNA(VLOOKUP(B39,'Listes des charges'!$B$2:$F$449,2,FALSE)),"",VLOOKUP(B39,'Listes des charges'!$B$2:$F$449,2,FALSE))</f>
        <v/>
      </c>
      <c r="D39" s="19"/>
      <c r="E39" s="12" t="str">
        <f>IF(ISNA(VLOOKUP(B39,'Listes des charges'!$B$2:$F$449,4,FALSE)),"",VLOOKUP(B39,'Listes des charges'!$B$2:$F$449,4,FALSE))</f>
        <v/>
      </c>
      <c r="F39" s="12" t="str">
        <f t="shared" si="0"/>
        <v/>
      </c>
      <c r="G39" s="10"/>
      <c r="H39" s="32" t="str">
        <f t="shared" si="1"/>
        <v/>
      </c>
    </row>
    <row r="40" spans="2:8" outlineLevel="1" x14ac:dyDescent="0.25">
      <c r="B40" s="4"/>
      <c r="C40" s="4" t="str">
        <f>IF(ISNA(VLOOKUP(B40,'Listes des charges'!$B$2:$F$449,2,FALSE)),"",VLOOKUP(B40,'Listes des charges'!$B$2:$F$449,2,FALSE))</f>
        <v/>
      </c>
      <c r="D40" s="18"/>
      <c r="E40" s="11" t="str">
        <f>IF(ISNA(VLOOKUP(B40,'Listes des charges'!$B$2:$F$449,4,FALSE)),"",VLOOKUP(B40,'Listes des charges'!$B$2:$F$449,4,FALSE))</f>
        <v/>
      </c>
      <c r="F40" s="11" t="str">
        <f t="shared" si="0"/>
        <v/>
      </c>
      <c r="G40" s="4"/>
      <c r="H40" s="32" t="str">
        <f t="shared" si="1"/>
        <v/>
      </c>
    </row>
    <row r="41" spans="2:8" outlineLevel="1" x14ac:dyDescent="0.25">
      <c r="B41" s="10"/>
      <c r="C41" s="10" t="str">
        <f>IF(ISNA(VLOOKUP(B41,'Listes des charges'!$B$2:$F$449,2,FALSE)),"",VLOOKUP(B41,'Listes des charges'!$B$2:$F$449,2,FALSE))</f>
        <v/>
      </c>
      <c r="D41" s="19"/>
      <c r="E41" s="12" t="str">
        <f>IF(ISNA(VLOOKUP(B41,'Listes des charges'!$B$2:$F$449,4,FALSE)),"",VLOOKUP(B41,'Listes des charges'!$B$2:$F$449,4,FALSE))</f>
        <v/>
      </c>
      <c r="F41" s="12" t="str">
        <f t="shared" si="0"/>
        <v/>
      </c>
      <c r="G41" s="10"/>
      <c r="H41" s="32" t="str">
        <f t="shared" si="1"/>
        <v/>
      </c>
    </row>
    <row r="42" spans="2:8" outlineLevel="1" x14ac:dyDescent="0.25">
      <c r="B42" s="4"/>
      <c r="C42" s="4" t="str">
        <f>IF(ISNA(VLOOKUP(B42,'Listes des charges'!$B$2:$F$449,2,FALSE)),"",VLOOKUP(B42,'Listes des charges'!$B$2:$F$449,2,FALSE))</f>
        <v/>
      </c>
      <c r="D42" s="18"/>
      <c r="E42" s="11" t="str">
        <f>IF(ISNA(VLOOKUP(B42,'Listes des charges'!$B$2:$F$449,4,FALSE)),"",VLOOKUP(B42,'Listes des charges'!$B$2:$F$449,4,FALSE))</f>
        <v/>
      </c>
      <c r="F42" s="11" t="str">
        <f t="shared" si="0"/>
        <v/>
      </c>
      <c r="G42" s="4"/>
      <c r="H42" s="32" t="str">
        <f t="shared" si="1"/>
        <v/>
      </c>
    </row>
    <row r="43" spans="2:8" outlineLevel="1" x14ac:dyDescent="0.25">
      <c r="B43" s="10"/>
      <c r="C43" s="10" t="str">
        <f>IF(ISNA(VLOOKUP(B43,'Listes des charges'!$B$2:$F$449,2,FALSE)),"",VLOOKUP(B43,'Listes des charges'!$B$2:$F$449,2,FALSE))</f>
        <v/>
      </c>
      <c r="D43" s="19"/>
      <c r="E43" s="12" t="str">
        <f>IF(ISNA(VLOOKUP(B43,'Listes des charges'!$B$2:$F$449,4,FALSE)),"",VLOOKUP(B43,'Listes des charges'!$B$2:$F$449,4,FALSE))</f>
        <v/>
      </c>
      <c r="F43" s="12" t="str">
        <f t="shared" si="0"/>
        <v/>
      </c>
      <c r="G43" s="10"/>
      <c r="H43" s="32" t="str">
        <f t="shared" si="1"/>
        <v/>
      </c>
    </row>
    <row r="44" spans="2:8" outlineLevel="1" x14ac:dyDescent="0.25">
      <c r="B44" s="4"/>
      <c r="C44" s="4" t="str">
        <f>IF(ISNA(VLOOKUP(B44,'Listes des charges'!$B$2:$F$449,2,FALSE)),"",VLOOKUP(B44,'Listes des charges'!$B$2:$F$449,2,FALSE))</f>
        <v/>
      </c>
      <c r="D44" s="18"/>
      <c r="E44" s="11" t="str">
        <f>IF(ISNA(VLOOKUP(B44,'Listes des charges'!$B$2:$F$449,4,FALSE)),"",VLOOKUP(B44,'Listes des charges'!$B$2:$F$449,4,FALSE))</f>
        <v/>
      </c>
      <c r="F44" s="11" t="str">
        <f t="shared" si="0"/>
        <v/>
      </c>
      <c r="G44" s="4"/>
      <c r="H44" s="32" t="str">
        <f t="shared" si="1"/>
        <v/>
      </c>
    </row>
    <row r="45" spans="2:8" outlineLevel="1" x14ac:dyDescent="0.25">
      <c r="B45" s="10"/>
      <c r="C45" s="10" t="str">
        <f>IF(ISNA(VLOOKUP(B45,'Listes des charges'!$B$2:$F$449,2,FALSE)),"",VLOOKUP(B45,'Listes des charges'!$B$2:$F$449,2,FALSE))</f>
        <v/>
      </c>
      <c r="D45" s="19"/>
      <c r="E45" s="12" t="str">
        <f>IF(ISNA(VLOOKUP(B45,'Listes des charges'!$B$2:$F$449,4,FALSE)),"",VLOOKUP(B45,'Listes des charges'!$B$2:$F$449,4,FALSE))</f>
        <v/>
      </c>
      <c r="F45" s="12" t="str">
        <f t="shared" si="0"/>
        <v/>
      </c>
      <c r="G45" s="10"/>
      <c r="H45" s="32" t="str">
        <f t="shared" si="1"/>
        <v/>
      </c>
    </row>
    <row r="46" spans="2:8" outlineLevel="1" x14ac:dyDescent="0.25">
      <c r="B46" s="4"/>
      <c r="C46" s="4" t="str">
        <f>IF(ISNA(VLOOKUP(B46,'Listes des charges'!$B$2:$F$449,2,FALSE)),"",VLOOKUP(B46,'Listes des charges'!$B$2:$F$449,2,FALSE))</f>
        <v/>
      </c>
      <c r="D46" s="18"/>
      <c r="E46" s="11" t="str">
        <f>IF(ISNA(VLOOKUP(B46,'Listes des charges'!$B$2:$F$449,4,FALSE)),"",VLOOKUP(B46,'Listes des charges'!$B$2:$F$449,4,FALSE))</f>
        <v/>
      </c>
      <c r="F46" s="11" t="str">
        <f t="shared" si="0"/>
        <v/>
      </c>
      <c r="G46" s="4"/>
      <c r="H46" s="32" t="str">
        <f t="shared" si="1"/>
        <v/>
      </c>
    </row>
    <row r="47" spans="2:8" outlineLevel="1" x14ac:dyDescent="0.25">
      <c r="B47" s="10"/>
      <c r="C47" s="10" t="str">
        <f>IF(ISNA(VLOOKUP(B47,'Listes des charges'!$B$2:$F$449,2,FALSE)),"",VLOOKUP(B47,'Listes des charges'!$B$2:$F$449,2,FALSE))</f>
        <v/>
      </c>
      <c r="D47" s="19"/>
      <c r="E47" s="12" t="str">
        <f>IF(ISNA(VLOOKUP(B47,'Listes des charges'!$B$2:$F$449,4,FALSE)),"",VLOOKUP(B47,'Listes des charges'!$B$2:$F$449,4,FALSE))</f>
        <v/>
      </c>
      <c r="F47" s="12" t="str">
        <f t="shared" si="0"/>
        <v/>
      </c>
      <c r="G47" s="10"/>
      <c r="H47" s="32" t="str">
        <f t="shared" si="1"/>
        <v/>
      </c>
    </row>
    <row r="48" spans="2:8" outlineLevel="1" x14ac:dyDescent="0.25">
      <c r="B48" s="4"/>
      <c r="C48" s="4" t="str">
        <f>IF(ISNA(VLOOKUP(B48,'Listes des charges'!$B$2:$F$449,2,FALSE)),"",VLOOKUP(B48,'Listes des charges'!$B$2:$F$449,2,FALSE))</f>
        <v/>
      </c>
      <c r="D48" s="18"/>
      <c r="E48" s="11" t="str">
        <f>IF(ISNA(VLOOKUP(B48,'Listes des charges'!$B$2:$F$449,4,FALSE)),"",VLOOKUP(B48,'Listes des charges'!$B$2:$F$449,4,FALSE))</f>
        <v/>
      </c>
      <c r="F48" s="11" t="str">
        <f t="shared" si="0"/>
        <v/>
      </c>
      <c r="G48" s="4"/>
      <c r="H48" s="32" t="str">
        <f t="shared" si="1"/>
        <v/>
      </c>
    </row>
    <row r="49" spans="2:8" outlineLevel="1" x14ac:dyDescent="0.25">
      <c r="B49" s="10"/>
      <c r="C49" s="10" t="str">
        <f>IF(ISNA(VLOOKUP(B49,'Listes des charges'!$B$2:$F$449,2,FALSE)),"",VLOOKUP(B49,'Listes des charges'!$B$2:$F$449,2,FALSE))</f>
        <v/>
      </c>
      <c r="D49" s="19"/>
      <c r="E49" s="12" t="str">
        <f>IF(ISNA(VLOOKUP(B49,'Listes des charges'!$B$2:$F$449,4,FALSE)),"",VLOOKUP(B49,'Listes des charges'!$B$2:$F$449,4,FALSE))</f>
        <v/>
      </c>
      <c r="F49" s="12" t="str">
        <f t="shared" si="0"/>
        <v/>
      </c>
      <c r="G49" s="10"/>
      <c r="H49" s="32" t="str">
        <f t="shared" si="1"/>
        <v/>
      </c>
    </row>
    <row r="50" spans="2:8" outlineLevel="1" x14ac:dyDescent="0.25">
      <c r="B50" s="4"/>
      <c r="C50" s="4" t="str">
        <f>IF(ISNA(VLOOKUP(B50,'Listes des charges'!$B$2:$F$449,2,FALSE)),"",VLOOKUP(B50,'Listes des charges'!$B$2:$F$449,2,FALSE))</f>
        <v/>
      </c>
      <c r="D50" s="18"/>
      <c r="E50" s="11" t="str">
        <f>IF(ISNA(VLOOKUP(B50,'Listes des charges'!$B$2:$F$449,4,FALSE)),"",VLOOKUP(B50,'Listes des charges'!$B$2:$F$449,4,FALSE))</f>
        <v/>
      </c>
      <c r="F50" s="11" t="str">
        <f t="shared" si="0"/>
        <v/>
      </c>
      <c r="G50" s="4"/>
      <c r="H50" s="32" t="str">
        <f t="shared" si="1"/>
        <v/>
      </c>
    </row>
    <row r="51" spans="2:8" outlineLevel="1" x14ac:dyDescent="0.25">
      <c r="B51" s="10"/>
      <c r="C51" s="10" t="str">
        <f>IF(ISNA(VLOOKUP(B51,'Listes des charges'!$B$2:$F$449,2,FALSE)),"",VLOOKUP(B51,'Listes des charges'!$B$2:$F$449,2,FALSE))</f>
        <v/>
      </c>
      <c r="D51" s="19"/>
      <c r="E51" s="12" t="str">
        <f>IF(ISNA(VLOOKUP(B51,'Listes des charges'!$B$2:$F$449,4,FALSE)),"",VLOOKUP(B51,'Listes des charges'!$B$2:$F$449,4,FALSE))</f>
        <v/>
      </c>
      <c r="F51" s="12" t="str">
        <f t="shared" si="0"/>
        <v/>
      </c>
      <c r="G51" s="10"/>
      <c r="H51" s="32" t="str">
        <f t="shared" si="1"/>
        <v/>
      </c>
    </row>
    <row r="52" spans="2:8" outlineLevel="1" x14ac:dyDescent="0.25">
      <c r="B52" s="4"/>
      <c r="C52" s="4" t="str">
        <f>IF(ISNA(VLOOKUP(B52,'Listes des charges'!$B$2:$F$449,2,FALSE)),"",VLOOKUP(B52,'Listes des charges'!$B$2:$F$449,2,FALSE))</f>
        <v/>
      </c>
      <c r="D52" s="18"/>
      <c r="E52" s="11" t="str">
        <f>IF(ISNA(VLOOKUP(B52,'Listes des charges'!$B$2:$F$449,4,FALSE)),"",VLOOKUP(B52,'Listes des charges'!$B$2:$F$449,4,FALSE))</f>
        <v/>
      </c>
      <c r="F52" s="11" t="str">
        <f t="shared" si="0"/>
        <v/>
      </c>
      <c r="G52" s="4"/>
      <c r="H52" s="32" t="str">
        <f t="shared" si="1"/>
        <v/>
      </c>
    </row>
    <row r="53" spans="2:8" outlineLevel="1" x14ac:dyDescent="0.25">
      <c r="B53" s="10"/>
      <c r="C53" s="10" t="str">
        <f>IF(ISNA(VLOOKUP(B53,'Listes des charges'!$B$2:$F$449,2,FALSE)),"",VLOOKUP(B53,'Listes des charges'!$B$2:$F$449,2,FALSE))</f>
        <v/>
      </c>
      <c r="D53" s="19"/>
      <c r="E53" s="12" t="str">
        <f>IF(ISNA(VLOOKUP(B53,'Listes des charges'!$B$2:$F$449,4,FALSE)),"",VLOOKUP(B53,'Listes des charges'!$B$2:$F$449,4,FALSE))</f>
        <v/>
      </c>
      <c r="F53" s="12" t="str">
        <f t="shared" si="0"/>
        <v/>
      </c>
      <c r="G53" s="10"/>
      <c r="H53" s="32" t="str">
        <f t="shared" si="1"/>
        <v/>
      </c>
    </row>
    <row r="54" spans="2:8" outlineLevel="1" x14ac:dyDescent="0.25">
      <c r="B54" s="4"/>
      <c r="C54" s="4" t="str">
        <f>IF(ISNA(VLOOKUP(B54,'Listes des charges'!$B$2:$F$449,2,FALSE)),"",VLOOKUP(B54,'Listes des charges'!$B$2:$F$449,2,FALSE))</f>
        <v/>
      </c>
      <c r="D54" s="18"/>
      <c r="E54" s="11" t="str">
        <f>IF(ISNA(VLOOKUP(B54,'Listes des charges'!$B$2:$F$449,4,FALSE)),"",VLOOKUP(B54,'Listes des charges'!$B$2:$F$449,4,FALSE))</f>
        <v/>
      </c>
      <c r="F54" s="11" t="str">
        <f t="shared" si="0"/>
        <v/>
      </c>
      <c r="G54" s="4"/>
      <c r="H54" s="32" t="str">
        <f t="shared" si="1"/>
        <v/>
      </c>
    </row>
    <row r="55" spans="2:8" outlineLevel="1" x14ac:dyDescent="0.25">
      <c r="B55" s="10"/>
      <c r="C55" s="10" t="str">
        <f>IF(ISNA(VLOOKUP(B55,'Listes des charges'!$B$2:$F$449,2,FALSE)),"",VLOOKUP(B55,'Listes des charges'!$B$2:$F$449,2,FALSE))</f>
        <v/>
      </c>
      <c r="D55" s="19"/>
      <c r="E55" s="12" t="str">
        <f>IF(ISNA(VLOOKUP(B55,'Listes des charges'!$B$2:$F$449,4,FALSE)),"",VLOOKUP(B55,'Listes des charges'!$B$2:$F$449,4,FALSE))</f>
        <v/>
      </c>
      <c r="F55" s="12" t="str">
        <f t="shared" si="0"/>
        <v/>
      </c>
      <c r="G55" s="10"/>
      <c r="H55" s="32" t="str">
        <f t="shared" si="1"/>
        <v/>
      </c>
    </row>
    <row r="56" spans="2:8" outlineLevel="1" x14ac:dyDescent="0.25">
      <c r="B56" s="4"/>
      <c r="C56" s="4" t="str">
        <f>IF(ISNA(VLOOKUP(B56,'Listes des charges'!$B$2:$F$449,2,FALSE)),"",VLOOKUP(B56,'Listes des charges'!$B$2:$F$449,2,FALSE))</f>
        <v/>
      </c>
      <c r="D56" s="18"/>
      <c r="E56" s="11" t="str">
        <f>IF(ISNA(VLOOKUP(B56,'Listes des charges'!$B$2:$F$449,4,FALSE)),"",VLOOKUP(B56,'Listes des charges'!$B$2:$F$449,4,FALSE))</f>
        <v/>
      </c>
      <c r="F56" s="11" t="str">
        <f t="shared" si="0"/>
        <v/>
      </c>
      <c r="G56" s="4"/>
      <c r="H56" s="32" t="str">
        <f t="shared" si="1"/>
        <v/>
      </c>
    </row>
    <row r="57" spans="2:8" outlineLevel="1" x14ac:dyDescent="0.25">
      <c r="B57" s="10"/>
      <c r="C57" s="10" t="str">
        <f>IF(ISNA(VLOOKUP(B57,'Listes des charges'!$B$2:$F$449,2,FALSE)),"",VLOOKUP(B57,'Listes des charges'!$B$2:$F$449,2,FALSE))</f>
        <v/>
      </c>
      <c r="D57" s="19"/>
      <c r="E57" s="12" t="str">
        <f>IF(ISNA(VLOOKUP(B57,'Listes des charges'!$B$2:$F$449,4,FALSE)),"",VLOOKUP(B57,'Listes des charges'!$B$2:$F$449,4,FALSE))</f>
        <v/>
      </c>
      <c r="F57" s="12" t="str">
        <f t="shared" si="0"/>
        <v/>
      </c>
      <c r="G57" s="10"/>
      <c r="H57" s="32" t="str">
        <f t="shared" si="1"/>
        <v/>
      </c>
    </row>
  </sheetData>
  <mergeCells count="22"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charges'!$B$3:$B$449</xm:f>
          </x14:formula1>
          <xm:sqref>B6:B57</xm:sqref>
        </x14:dataValidation>
      </x14:dataValidation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C23"/>
  <sheetViews>
    <sheetView workbookViewId="0">
      <selection activeCell="A19" sqref="A19"/>
    </sheetView>
  </sheetViews>
  <sheetFormatPr baseColWidth="10" defaultRowHeight="15" x14ac:dyDescent="0.25"/>
  <cols>
    <col min="1" max="1" width="61.42578125" style="2" customWidth="1"/>
    <col min="2" max="2" width="16.85546875" style="2" customWidth="1"/>
    <col min="3" max="3" width="48.7109375" style="2" customWidth="1"/>
    <col min="4" max="4" width="53.5703125" style="2" customWidth="1"/>
    <col min="5" max="16384" width="11.42578125" style="2"/>
  </cols>
  <sheetData>
    <row r="1" spans="1:3" ht="15" customHeight="1" x14ac:dyDescent="0.25">
      <c r="A1" s="71" t="s">
        <v>60</v>
      </c>
      <c r="B1" s="71"/>
      <c r="C1" s="71"/>
    </row>
    <row r="2" spans="1:3" ht="19.5" customHeight="1" x14ac:dyDescent="0.25">
      <c r="A2" s="71"/>
      <c r="B2" s="71"/>
      <c r="C2" s="71"/>
    </row>
    <row r="3" spans="1:3" ht="24" customHeight="1" x14ac:dyDescent="0.25">
      <c r="A3" s="31" t="s">
        <v>61</v>
      </c>
      <c r="B3" s="31" t="s">
        <v>62</v>
      </c>
      <c r="C3" s="31" t="s">
        <v>63</v>
      </c>
    </row>
    <row r="4" spans="1:3" x14ac:dyDescent="0.25">
      <c r="A4" s="1" t="s">
        <v>64</v>
      </c>
      <c r="B4" s="29">
        <v>0.1</v>
      </c>
      <c r="C4" s="1" t="s">
        <v>65</v>
      </c>
    </row>
    <row r="5" spans="1:3" x14ac:dyDescent="0.25">
      <c r="A5" s="1" t="s">
        <v>66</v>
      </c>
      <c r="B5" s="29">
        <v>0.1</v>
      </c>
      <c r="C5" s="1"/>
    </row>
    <row r="6" spans="1:3" x14ac:dyDescent="0.25">
      <c r="A6" s="1" t="s">
        <v>67</v>
      </c>
      <c r="B6" s="29">
        <v>0.1</v>
      </c>
      <c r="C6" s="1"/>
    </row>
    <row r="7" spans="1:3" ht="60" x14ac:dyDescent="0.25">
      <c r="A7" s="1" t="s">
        <v>68</v>
      </c>
      <c r="B7" s="29">
        <v>0.1</v>
      </c>
      <c r="C7" s="1" t="s">
        <v>69</v>
      </c>
    </row>
    <row r="8" spans="1:3" ht="30" x14ac:dyDescent="0.25">
      <c r="A8" s="33" t="s">
        <v>70</v>
      </c>
      <c r="B8" s="34">
        <v>0.1</v>
      </c>
      <c r="C8" s="33" t="s">
        <v>71</v>
      </c>
    </row>
    <row r="9" spans="1:3" ht="30" x14ac:dyDescent="0.25">
      <c r="A9" s="1" t="s">
        <v>72</v>
      </c>
      <c r="B9" s="30">
        <v>5.5E-2</v>
      </c>
      <c r="C9" s="1" t="s">
        <v>73</v>
      </c>
    </row>
    <row r="10" spans="1:3" ht="30" x14ac:dyDescent="0.25">
      <c r="A10" s="1" t="s">
        <v>74</v>
      </c>
      <c r="B10" s="29">
        <v>0.1</v>
      </c>
      <c r="C10" s="1" t="s">
        <v>75</v>
      </c>
    </row>
    <row r="11" spans="1:3" ht="60" x14ac:dyDescent="0.25">
      <c r="A11" s="1" t="s">
        <v>76</v>
      </c>
      <c r="B11" s="30">
        <v>5.5E-2</v>
      </c>
      <c r="C11" s="1" t="s">
        <v>77</v>
      </c>
    </row>
    <row r="12" spans="1:3" ht="60" x14ac:dyDescent="0.25">
      <c r="A12" s="1" t="s">
        <v>78</v>
      </c>
      <c r="B12" s="30">
        <v>5.5E-2</v>
      </c>
      <c r="C12" s="1" t="s">
        <v>77</v>
      </c>
    </row>
    <row r="13" spans="1:3" ht="30" x14ac:dyDescent="0.25">
      <c r="A13" s="1" t="s">
        <v>79</v>
      </c>
      <c r="B13" s="29">
        <v>0.1</v>
      </c>
      <c r="C13" s="1" t="s">
        <v>80</v>
      </c>
    </row>
    <row r="14" spans="1:3" ht="30" x14ac:dyDescent="0.25">
      <c r="A14" s="1" t="s">
        <v>81</v>
      </c>
      <c r="B14" s="30">
        <v>5.5E-2</v>
      </c>
      <c r="C14" s="1" t="s">
        <v>82</v>
      </c>
    </row>
    <row r="15" spans="1:3" ht="60" x14ac:dyDescent="0.25">
      <c r="A15" s="1" t="s">
        <v>83</v>
      </c>
      <c r="B15" s="29">
        <v>0.1</v>
      </c>
      <c r="C15" s="1" t="s">
        <v>84</v>
      </c>
    </row>
    <row r="16" spans="1:3" ht="105" x14ac:dyDescent="0.25">
      <c r="A16" s="1" t="s">
        <v>85</v>
      </c>
      <c r="B16" s="30">
        <v>5.5E-2</v>
      </c>
      <c r="C16" s="1" t="s">
        <v>86</v>
      </c>
    </row>
    <row r="17" spans="1:3" ht="45" x14ac:dyDescent="0.25">
      <c r="A17" s="1" t="s">
        <v>87</v>
      </c>
      <c r="B17" s="29">
        <v>0.1</v>
      </c>
      <c r="C17" s="1" t="s">
        <v>88</v>
      </c>
    </row>
    <row r="18" spans="1:3" x14ac:dyDescent="0.25">
      <c r="A18" s="1" t="s">
        <v>89</v>
      </c>
      <c r="B18" s="1" t="s">
        <v>90</v>
      </c>
      <c r="C18" s="1" t="s">
        <v>91</v>
      </c>
    </row>
    <row r="19" spans="1:3" ht="45" x14ac:dyDescent="0.25">
      <c r="A19" s="1" t="s">
        <v>92</v>
      </c>
      <c r="B19" s="29">
        <v>0.1</v>
      </c>
      <c r="C19" s="1" t="s">
        <v>93</v>
      </c>
    </row>
    <row r="20" spans="1:3" ht="30" x14ac:dyDescent="0.25">
      <c r="A20" s="36" t="s">
        <v>94</v>
      </c>
      <c r="B20" s="35">
        <v>5.5E-2</v>
      </c>
      <c r="C20" s="33" t="s">
        <v>95</v>
      </c>
    </row>
    <row r="21" spans="1:3" ht="24.75" customHeight="1" x14ac:dyDescent="0.25">
      <c r="A21" s="33" t="s">
        <v>96</v>
      </c>
      <c r="B21" s="33" t="s">
        <v>97</v>
      </c>
      <c r="C21" s="33" t="s">
        <v>98</v>
      </c>
    </row>
    <row r="22" spans="1:3" ht="30" x14ac:dyDescent="0.25">
      <c r="A22" s="1" t="s">
        <v>99</v>
      </c>
      <c r="B22" s="29">
        <v>0.1</v>
      </c>
      <c r="C22" s="1" t="s">
        <v>100</v>
      </c>
    </row>
    <row r="23" spans="1:3" ht="75" x14ac:dyDescent="0.25">
      <c r="A23" s="1" t="s">
        <v>101</v>
      </c>
      <c r="B23" s="1" t="s">
        <v>97</v>
      </c>
      <c r="C23" s="1" t="s">
        <v>102</v>
      </c>
    </row>
  </sheetData>
  <mergeCells count="1">
    <mergeCell ref="A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33</vt:i4>
      </vt:variant>
    </vt:vector>
  </HeadingPairs>
  <TitlesOfParts>
    <vt:vector size="33" baseType="lpstr">
      <vt:lpstr>Sommaire des pizzas</vt:lpstr>
      <vt:lpstr>Listes des charges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Infos diverses</vt:lpstr>
    </vt:vector>
  </TitlesOfParts>
  <Company>AXA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RIBES Marc</dc:creator>
  <cp:lastModifiedBy>RIBES Marc</cp:lastModifiedBy>
  <dcterms:created xsi:type="dcterms:W3CDTF">2016-02-29T15:20:21Z</dcterms:created>
  <dcterms:modified xsi:type="dcterms:W3CDTF">2016-03-13T17:35:14Z</dcterms:modified>
</cp:coreProperties>
</file>